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penea\AppData\Local\Microsoft\Windows\INetCache\Content.Outlook\DCOUZLC4\"/>
    </mc:Choice>
  </mc:AlternateContent>
  <bookViews>
    <workbookView xWindow="-120" yWindow="-120" windowWidth="29040" windowHeight="15840" tabRatio="832"/>
  </bookViews>
  <sheets>
    <sheet name="Index" sheetId="5" r:id="rId1"/>
    <sheet name="Sit pozitiei financiare" sheetId="1" r:id="rId2"/>
    <sheet name="Sit profitului sau pierderii" sheetId="2" r:id="rId3"/>
    <sheet name="Alte elemente ale rezultatului " sheetId="6" r:id="rId4"/>
    <sheet name="Sit fluxurilor de trezorerie" sheetId="4" r:id="rId5"/>
    <sheet name="Sit modificarilor capitalurilor" sheetId="3" r:id="rId6"/>
  </sheets>
  <externalReferences>
    <externalReference r:id="rId7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7" i="4" l="1"/>
  <c r="B57" i="4"/>
  <c r="D23" i="4"/>
  <c r="B23" i="4"/>
  <c r="D46" i="1"/>
  <c r="B24" i="1"/>
  <c r="B22" i="1"/>
  <c r="E19" i="1"/>
  <c r="D19" i="1"/>
  <c r="C19" i="1"/>
  <c r="B19" i="1"/>
  <c r="B20" i="3" l="1"/>
  <c r="C20" i="3"/>
  <c r="E20" i="3"/>
  <c r="F20" i="3"/>
  <c r="G20" i="3"/>
  <c r="H20" i="3"/>
  <c r="B21" i="3"/>
  <c r="C21" i="3"/>
  <c r="D21" i="3"/>
  <c r="F21" i="3"/>
  <c r="G21" i="3"/>
  <c r="H21" i="3"/>
  <c r="J21" i="3"/>
  <c r="B22" i="3"/>
  <c r="C22" i="3"/>
  <c r="D22" i="3"/>
  <c r="E22" i="3"/>
  <c r="G22" i="3"/>
  <c r="H22" i="3"/>
  <c r="J22" i="3"/>
  <c r="B23" i="3"/>
  <c r="C23" i="3"/>
  <c r="C25" i="3" s="1"/>
  <c r="C26" i="3" s="1"/>
  <c r="D23" i="3"/>
  <c r="E23" i="3"/>
  <c r="F23" i="3"/>
  <c r="G23" i="3"/>
  <c r="G25" i="3" s="1"/>
  <c r="J23" i="3"/>
  <c r="B24" i="3"/>
  <c r="C24" i="3"/>
  <c r="D24" i="3"/>
  <c r="E24" i="3"/>
  <c r="F24" i="3"/>
  <c r="G24" i="3"/>
  <c r="J24" i="3"/>
  <c r="B27" i="3"/>
  <c r="C27" i="3"/>
  <c r="F27" i="3"/>
  <c r="G27" i="3"/>
  <c r="H27" i="3"/>
  <c r="J27" i="3"/>
  <c r="B28" i="3"/>
  <c r="C28" i="3"/>
  <c r="D28" i="3"/>
  <c r="E28" i="3"/>
  <c r="G28" i="3"/>
  <c r="H28" i="3"/>
  <c r="J28" i="3"/>
  <c r="C29" i="3"/>
  <c r="E29" i="3"/>
  <c r="F29" i="3"/>
  <c r="G29" i="3"/>
  <c r="H29" i="3"/>
  <c r="J29" i="3"/>
  <c r="J25" i="3" l="1"/>
  <c r="G26" i="3"/>
  <c r="D25" i="3"/>
  <c r="B25" i="3"/>
  <c r="B26" i="3" s="1"/>
  <c r="B47" i="4" l="1"/>
  <c r="B46" i="4"/>
  <c r="E38" i="4"/>
  <c r="D38" i="4"/>
  <c r="C38" i="4"/>
  <c r="B38" i="4"/>
  <c r="C15" i="6"/>
  <c r="C13" i="6"/>
  <c r="E13" i="1"/>
  <c r="D13" i="1"/>
  <c r="C13" i="1"/>
  <c r="B13" i="1"/>
  <c r="F28" i="3" l="1"/>
  <c r="I28" i="3" s="1"/>
  <c r="K28" i="3" s="1"/>
  <c r="E27" i="3"/>
  <c r="D27" i="3"/>
  <c r="F22" i="3"/>
  <c r="E21" i="3"/>
  <c r="D29" i="3"/>
  <c r="I27" i="3" l="1"/>
  <c r="K27" i="3" s="1"/>
  <c r="E25" i="3"/>
  <c r="E26" i="3" s="1"/>
  <c r="I21" i="3"/>
  <c r="K21" i="3" s="1"/>
  <c r="F25" i="3"/>
  <c r="F26" i="3" s="1"/>
  <c r="I22" i="3"/>
  <c r="K22" i="3" s="1"/>
  <c r="B29" i="3"/>
  <c r="I29" i="3" s="1"/>
  <c r="K29" i="3" s="1"/>
  <c r="B19" i="6"/>
  <c r="B20" i="6"/>
  <c r="B51" i="4" l="1"/>
  <c r="H23" i="3" l="1"/>
  <c r="I23" i="3" s="1"/>
  <c r="H24" i="3"/>
  <c r="I24" i="3" s="1"/>
  <c r="K24" i="3" s="1"/>
  <c r="I25" i="3" l="1"/>
  <c r="K23" i="3"/>
  <c r="K25" i="3" s="1"/>
  <c r="H25" i="3"/>
  <c r="H26" i="3" s="1"/>
  <c r="B18" i="6" l="1"/>
  <c r="J7" i="3" l="1"/>
  <c r="H7" i="3"/>
  <c r="G7" i="3"/>
  <c r="F7" i="3"/>
  <c r="E7" i="3"/>
  <c r="D7" i="3"/>
  <c r="C7" i="3"/>
  <c r="B7" i="3"/>
  <c r="I7" i="3" s="1"/>
  <c r="K7" i="3" l="1"/>
  <c r="B9" i="3"/>
  <c r="B14" i="3"/>
  <c r="C9" i="3"/>
  <c r="E10" i="3"/>
  <c r="E14" i="3"/>
  <c r="F8" i="3"/>
  <c r="F14" i="3"/>
  <c r="G10" i="3"/>
  <c r="G15" i="3"/>
  <c r="B8" i="3"/>
  <c r="B11" i="3"/>
  <c r="B15" i="3"/>
  <c r="C10" i="3"/>
  <c r="D9" i="3"/>
  <c r="D11" i="3"/>
  <c r="D14" i="3"/>
  <c r="E9" i="3"/>
  <c r="F9" i="3"/>
  <c r="F11" i="3"/>
  <c r="F15" i="3"/>
  <c r="G8" i="3"/>
  <c r="H8" i="3"/>
  <c r="H11" i="3"/>
  <c r="B10" i="3"/>
  <c r="C8" i="3"/>
  <c r="C11" i="3"/>
  <c r="C14" i="3"/>
  <c r="C15" i="3"/>
  <c r="D8" i="3"/>
  <c r="D10" i="3"/>
  <c r="D15" i="3"/>
  <c r="E8" i="3"/>
  <c r="E11" i="3"/>
  <c r="E15" i="3"/>
  <c r="F10" i="3"/>
  <c r="G9" i="3"/>
  <c r="G11" i="3"/>
  <c r="G14" i="3"/>
  <c r="H9" i="3"/>
  <c r="H10" i="3"/>
  <c r="H14" i="3"/>
  <c r="H15" i="3"/>
  <c r="J8" i="3"/>
  <c r="J9" i="3"/>
  <c r="J10" i="3"/>
  <c r="J11" i="3"/>
  <c r="J14" i="3"/>
  <c r="J15" i="3"/>
  <c r="C20" i="6"/>
  <c r="C18" i="6"/>
  <c r="C19" i="6"/>
  <c r="C15" i="2"/>
  <c r="C16" i="2"/>
  <c r="C53" i="4"/>
  <c r="C51" i="4"/>
  <c r="C47" i="4"/>
  <c r="C46" i="4"/>
  <c r="C44" i="4"/>
  <c r="C42" i="4"/>
  <c r="C32" i="4"/>
  <c r="C24" i="4"/>
  <c r="C18" i="4"/>
  <c r="B44" i="4"/>
  <c r="B42" i="4"/>
  <c r="B32" i="4"/>
  <c r="B18" i="4"/>
  <c r="I15" i="3" l="1"/>
  <c r="C12" i="3"/>
  <c r="C13" i="3" s="1"/>
  <c r="C16" i="3" s="1"/>
  <c r="C19" i="3" s="1"/>
  <c r="C30" i="3" s="1"/>
  <c r="I8" i="3"/>
  <c r="K8" i="3" s="1"/>
  <c r="I10" i="3"/>
  <c r="K10" i="3" s="1"/>
  <c r="I11" i="3"/>
  <c r="K11" i="3" s="1"/>
  <c r="I14" i="3"/>
  <c r="K14" i="3" s="1"/>
  <c r="I9" i="3"/>
  <c r="K9" i="3" s="1"/>
  <c r="F12" i="3"/>
  <c r="F13" i="3" s="1"/>
  <c r="F16" i="3" s="1"/>
  <c r="F19" i="3" s="1"/>
  <c r="F30" i="3" s="1"/>
  <c r="E12" i="3"/>
  <c r="E13" i="3" s="1"/>
  <c r="E16" i="3" s="1"/>
  <c r="E19" i="3" s="1"/>
  <c r="E30" i="3" s="1"/>
  <c r="G12" i="3"/>
  <c r="G13" i="3" s="1"/>
  <c r="G16" i="3" s="1"/>
  <c r="G19" i="3" s="1"/>
  <c r="G30" i="3" s="1"/>
  <c r="D12" i="3"/>
  <c r="D13" i="3" s="1"/>
  <c r="D16" i="3" s="1"/>
  <c r="D19" i="3" s="1"/>
  <c r="H12" i="3"/>
  <c r="H13" i="3" s="1"/>
  <c r="H16" i="3" s="1"/>
  <c r="H19" i="3" s="1"/>
  <c r="H30" i="3" s="1"/>
  <c r="J12" i="3"/>
  <c r="J13" i="3" s="1"/>
  <c r="J16" i="3" s="1"/>
  <c r="J19" i="3" s="1"/>
  <c r="B12" i="3"/>
  <c r="K12" i="3" l="1"/>
  <c r="K13" i="3" s="1"/>
  <c r="I12" i="3"/>
  <c r="I13" i="3" s="1"/>
  <c r="K15" i="3"/>
  <c r="K16" i="3" s="1"/>
  <c r="I16" i="3"/>
  <c r="B13" i="3"/>
  <c r="B16" i="3" s="1"/>
  <c r="B19" i="3" s="1"/>
  <c r="B30" i="3" l="1"/>
  <c r="I19" i="3"/>
  <c r="B13" i="6"/>
  <c r="K19" i="3" l="1"/>
  <c r="C24" i="6"/>
  <c r="B24" i="6"/>
  <c r="B15" i="6"/>
  <c r="E16" i="2" l="1"/>
  <c r="B26" i="6"/>
  <c r="D51" i="4" l="1"/>
  <c r="F55" i="3" l="1"/>
  <c r="E54" i="3"/>
  <c r="E51" i="4"/>
  <c r="E47" i="3" l="1"/>
  <c r="F47" i="3"/>
  <c r="H35" i="3"/>
  <c r="J35" i="3"/>
  <c r="G41" i="3"/>
  <c r="H51" i="3"/>
  <c r="D50" i="3"/>
  <c r="J48" i="3"/>
  <c r="H54" i="3"/>
  <c r="G37" i="3"/>
  <c r="B36" i="3"/>
  <c r="B42" i="3"/>
  <c r="C42" i="3"/>
  <c r="D56" i="3"/>
  <c r="F51" i="3"/>
  <c r="E50" i="3"/>
  <c r="C34" i="3"/>
  <c r="C38" i="3"/>
  <c r="B37" i="3"/>
  <c r="F42" i="3"/>
  <c r="J36" i="3"/>
  <c r="B56" i="3"/>
  <c r="H56" i="3"/>
  <c r="F50" i="3"/>
  <c r="H48" i="3"/>
  <c r="J50" i="3"/>
  <c r="G38" i="3"/>
  <c r="B48" i="3"/>
  <c r="B50" i="3"/>
  <c r="C48" i="3"/>
  <c r="C35" i="3"/>
  <c r="F54" i="3"/>
  <c r="D42" i="3"/>
  <c r="G47" i="3"/>
  <c r="D54" i="3"/>
  <c r="J49" i="3"/>
  <c r="H49" i="3"/>
  <c r="G35" i="3"/>
  <c r="J41" i="3"/>
  <c r="D34" i="3"/>
  <c r="D38" i="3"/>
  <c r="E34" i="3"/>
  <c r="E38" i="3"/>
  <c r="C51" i="3"/>
  <c r="G56" i="3"/>
  <c r="C49" i="3"/>
  <c r="H55" i="3"/>
  <c r="D51" i="3"/>
  <c r="H41" i="3"/>
  <c r="C36" i="3"/>
  <c r="E42" i="3"/>
  <c r="B34" i="3"/>
  <c r="H34" i="3"/>
  <c r="H38" i="3"/>
  <c r="J34" i="3"/>
  <c r="J38" i="3"/>
  <c r="C54" i="3"/>
  <c r="J55" i="3"/>
  <c r="C55" i="3"/>
  <c r="B49" i="3"/>
  <c r="D49" i="3"/>
  <c r="E49" i="3"/>
  <c r="G49" i="3"/>
  <c r="C37" i="3"/>
  <c r="B35" i="3"/>
  <c r="F41" i="3"/>
  <c r="E48" i="3"/>
  <c r="B55" i="3"/>
  <c r="F35" i="3"/>
  <c r="D36" i="3"/>
  <c r="E36" i="3"/>
  <c r="E39" i="3" s="1"/>
  <c r="D48" i="3"/>
  <c r="D52" i="3" s="1"/>
  <c r="C56" i="3"/>
  <c r="F36" i="3"/>
  <c r="J54" i="3"/>
  <c r="H36" i="3"/>
  <c r="G42" i="3"/>
  <c r="C50" i="3"/>
  <c r="F37" i="3"/>
  <c r="G34" i="3"/>
  <c r="B54" i="3"/>
  <c r="B38" i="3"/>
  <c r="D37" i="3"/>
  <c r="B47" i="3"/>
  <c r="E37" i="3"/>
  <c r="C47" i="3"/>
  <c r="J51" i="3"/>
  <c r="D55" i="3"/>
  <c r="E51" i="3"/>
  <c r="E20" i="6"/>
  <c r="F38" i="3"/>
  <c r="E41" i="3"/>
  <c r="H37" i="3"/>
  <c r="J37" i="3"/>
  <c r="H47" i="3"/>
  <c r="F48" i="3"/>
  <c r="G55" i="3"/>
  <c r="G50" i="3"/>
  <c r="G48" i="3"/>
  <c r="D41" i="3"/>
  <c r="E55" i="3"/>
  <c r="H42" i="3"/>
  <c r="G36" i="3"/>
  <c r="J42" i="3"/>
  <c r="F34" i="3"/>
  <c r="D35" i="3"/>
  <c r="B41" i="3"/>
  <c r="E35" i="3"/>
  <c r="C41" i="3"/>
  <c r="G54" i="3"/>
  <c r="H50" i="3"/>
  <c r="F49" i="3"/>
  <c r="G51" i="3"/>
  <c r="F56" i="3"/>
  <c r="B51" i="3"/>
  <c r="J56" i="3"/>
  <c r="E56" i="3"/>
  <c r="D13" i="6"/>
  <c r="E19" i="6"/>
  <c r="E18" i="6"/>
  <c r="E40" i="3" l="1"/>
  <c r="F52" i="3"/>
  <c r="F53" i="3" s="1"/>
  <c r="I50" i="3"/>
  <c r="I55" i="3"/>
  <c r="K55" i="3" s="1"/>
  <c r="I48" i="3"/>
  <c r="K48" i="3" s="1"/>
  <c r="G52" i="3"/>
  <c r="G53" i="3" s="1"/>
  <c r="I37" i="3"/>
  <c r="K37" i="3" s="1"/>
  <c r="I36" i="3"/>
  <c r="K36" i="3" s="1"/>
  <c r="K39" i="3" s="1"/>
  <c r="K40" i="3" s="1"/>
  <c r="H39" i="3"/>
  <c r="H40" i="3" s="1"/>
  <c r="H43" i="3" s="1"/>
  <c r="H46" i="3" s="1"/>
  <c r="I49" i="3"/>
  <c r="K49" i="3" s="1"/>
  <c r="I42" i="3"/>
  <c r="K42" i="3" s="1"/>
  <c r="I51" i="3"/>
  <c r="K51" i="3" s="1"/>
  <c r="I41" i="3"/>
  <c r="K41" i="3" s="1"/>
  <c r="I38" i="3"/>
  <c r="K38" i="3" s="1"/>
  <c r="I56" i="3"/>
  <c r="K56" i="3" s="1"/>
  <c r="I34" i="3"/>
  <c r="K34" i="3" s="1"/>
  <c r="I54" i="3"/>
  <c r="K54" i="3" s="1"/>
  <c r="I35" i="3"/>
  <c r="K35" i="3" s="1"/>
  <c r="J52" i="3"/>
  <c r="E52" i="3"/>
  <c r="E53" i="3" s="1"/>
  <c r="D39" i="3"/>
  <c r="D40" i="3" s="1"/>
  <c r="D43" i="3" s="1"/>
  <c r="D46" i="3" s="1"/>
  <c r="H52" i="3"/>
  <c r="H53" i="3" s="1"/>
  <c r="G39" i="3"/>
  <c r="G40" i="3" s="1"/>
  <c r="G43" i="3" s="1"/>
  <c r="G46" i="3" s="1"/>
  <c r="G57" i="3" s="1"/>
  <c r="C39" i="3"/>
  <c r="C40" i="3" s="1"/>
  <c r="C43" i="3" s="1"/>
  <c r="C46" i="3" s="1"/>
  <c r="E43" i="3"/>
  <c r="E46" i="3" s="1"/>
  <c r="B52" i="3"/>
  <c r="B53" i="3" s="1"/>
  <c r="J39" i="3"/>
  <c r="J40" i="3" s="1"/>
  <c r="J43" i="3" s="1"/>
  <c r="J46" i="3" s="1"/>
  <c r="B39" i="3"/>
  <c r="F39" i="3"/>
  <c r="C52" i="3"/>
  <c r="C53" i="3" s="1"/>
  <c r="C57" i="3" l="1"/>
  <c r="K43" i="3"/>
  <c r="B40" i="3"/>
  <c r="B43" i="3" s="1"/>
  <c r="I39" i="3"/>
  <c r="I40" i="3" s="1"/>
  <c r="E57" i="3"/>
  <c r="I52" i="3"/>
  <c r="K50" i="3"/>
  <c r="K52" i="3" s="1"/>
  <c r="B46" i="3"/>
  <c r="H57" i="3"/>
  <c r="F40" i="3"/>
  <c r="F43" i="3" s="1"/>
  <c r="F46" i="3" s="1"/>
  <c r="F57" i="3" s="1"/>
  <c r="E13" i="6"/>
  <c r="B57" i="3" l="1"/>
  <c r="I46" i="3"/>
  <c r="I43" i="3"/>
  <c r="E15" i="6"/>
  <c r="D18" i="4"/>
  <c r="E46" i="4"/>
  <c r="E42" i="4"/>
  <c r="E15" i="2"/>
  <c r="E53" i="4"/>
  <c r="D20" i="6"/>
  <c r="D18" i="6"/>
  <c r="D19" i="6"/>
  <c r="K46" i="3" l="1"/>
  <c r="C26" i="6"/>
  <c r="E32" i="4"/>
  <c r="D47" i="4"/>
  <c r="D46" i="4"/>
  <c r="D32" i="4"/>
  <c r="E18" i="4"/>
  <c r="E47" i="4"/>
  <c r="E44" i="4"/>
  <c r="E24" i="4"/>
  <c r="E24" i="6"/>
  <c r="D24" i="6"/>
  <c r="D15" i="6"/>
  <c r="D26" i="6" l="1"/>
  <c r="E26" i="6" l="1"/>
  <c r="D42" i="4" l="1"/>
  <c r="D44" i="4" l="1"/>
  <c r="C52" i="4" l="1"/>
  <c r="E52" i="4" l="1"/>
  <c r="C54" i="4" l="1"/>
  <c r="E54" i="4" l="1"/>
  <c r="C55" i="4" l="1"/>
  <c r="E55" i="4" l="1"/>
  <c r="C62" i="4" l="1"/>
  <c r="E62" i="4" l="1"/>
  <c r="C43" i="4" l="1"/>
  <c r="E43" i="4" l="1"/>
  <c r="C27" i="2" l="1"/>
  <c r="E27" i="2" l="1"/>
  <c r="E13" i="4" l="1"/>
  <c r="C13" i="4"/>
  <c r="C21" i="4" l="1"/>
  <c r="E21" i="4" l="1"/>
  <c r="C20" i="4" l="1"/>
  <c r="C22" i="4"/>
  <c r="C22" i="2" l="1"/>
  <c r="C23" i="2"/>
  <c r="E22" i="4" l="1"/>
  <c r="E20" i="4"/>
  <c r="C45" i="4"/>
  <c r="C16" i="4"/>
  <c r="C17" i="4"/>
  <c r="C14" i="2"/>
  <c r="C21" i="2"/>
  <c r="C19" i="4"/>
  <c r="E23" i="2" l="1"/>
  <c r="E22" i="2"/>
  <c r="C14" i="4"/>
  <c r="C25" i="4"/>
  <c r="E17" i="4"/>
  <c r="E14" i="2"/>
  <c r="E16" i="4"/>
  <c r="C57" i="4"/>
  <c r="C10" i="2"/>
  <c r="C64" i="4"/>
  <c r="C48" i="4" l="1"/>
  <c r="E19" i="4"/>
  <c r="E21" i="2"/>
  <c r="E14" i="4"/>
  <c r="E25" i="4"/>
  <c r="E48" i="4"/>
  <c r="E45" i="4"/>
  <c r="E64" i="4"/>
  <c r="E57" i="4"/>
  <c r="C9" i="2"/>
  <c r="C12" i="2" s="1"/>
  <c r="C18" i="2" s="1"/>
  <c r="C25" i="2" s="1"/>
  <c r="C29" i="2" s="1"/>
  <c r="C30" i="4"/>
  <c r="C56" i="4"/>
  <c r="C58" i="4" s="1"/>
  <c r="E10" i="2" l="1"/>
  <c r="E9" i="2"/>
  <c r="E12" i="2" s="1"/>
  <c r="E18" i="2" s="1"/>
  <c r="E25" i="2" s="1"/>
  <c r="E29" i="2" s="1"/>
  <c r="E30" i="4"/>
  <c r="E56" i="4" l="1"/>
  <c r="E58" i="4" s="1"/>
  <c r="E9" i="4" l="1"/>
  <c r="C9" i="4" l="1"/>
  <c r="E9" i="6" l="1"/>
  <c r="C9" i="6"/>
  <c r="C32" i="2"/>
  <c r="E27" i="6" l="1"/>
  <c r="C27" i="6"/>
  <c r="E32" i="2"/>
  <c r="C31" i="2"/>
  <c r="C30" i="6" l="1"/>
  <c r="E31" i="2"/>
  <c r="C35" i="2"/>
  <c r="E30" i="6" l="1"/>
  <c r="C32" i="6"/>
  <c r="C29" i="6"/>
  <c r="E29" i="6" l="1"/>
  <c r="E35" i="2"/>
  <c r="E32" i="6" l="1"/>
  <c r="C26" i="4"/>
  <c r="E26" i="4" l="1"/>
  <c r="C15" i="4"/>
  <c r="E15" i="4" l="1"/>
  <c r="C31" i="4" l="1"/>
  <c r="E31" i="4" l="1"/>
  <c r="E12" i="4" l="1"/>
  <c r="C12" i="4"/>
  <c r="C23" i="4" l="1"/>
  <c r="C27" i="4" s="1"/>
  <c r="E23" i="4" l="1"/>
  <c r="E27" i="4" s="1"/>
  <c r="C33" i="4" l="1"/>
  <c r="C34" i="4" l="1"/>
  <c r="C39" i="4" s="1"/>
  <c r="E33" i="4" l="1"/>
  <c r="E34" i="4" l="1"/>
  <c r="E39" i="4" s="1"/>
  <c r="C60" i="4"/>
  <c r="E60" i="4" l="1"/>
  <c r="D16" i="2" l="1"/>
  <c r="B16" i="2"/>
  <c r="D15" i="2" l="1"/>
  <c r="B15" i="2"/>
  <c r="C10" i="1" l="1"/>
  <c r="C42" i="1" l="1"/>
  <c r="C31" i="1"/>
  <c r="C14" i="1"/>
  <c r="C21" i="1"/>
  <c r="C51" i="1"/>
  <c r="C54" i="1"/>
  <c r="C15" i="1"/>
  <c r="C29" i="1"/>
  <c r="C11" i="1"/>
  <c r="C20" i="1"/>
  <c r="C12" i="1" l="1"/>
  <c r="C52" i="1"/>
  <c r="C50" i="1"/>
  <c r="C36" i="1"/>
  <c r="C28" i="1"/>
  <c r="D53" i="4"/>
  <c r="B53" i="4"/>
  <c r="C44" i="1"/>
  <c r="C49" i="1"/>
  <c r="C45" i="1"/>
  <c r="C43" i="1"/>
  <c r="C32" i="1"/>
  <c r="E10" i="1"/>
  <c r="C30" i="1"/>
  <c r="C53" i="1"/>
  <c r="C41" i="1"/>
  <c r="E43" i="1"/>
  <c r="E42" i="1"/>
  <c r="B62" i="4"/>
  <c r="C34" i="1"/>
  <c r="E12" i="1"/>
  <c r="E32" i="1" l="1"/>
  <c r="E50" i="1"/>
  <c r="E11" i="1"/>
  <c r="E54" i="1"/>
  <c r="E44" i="1"/>
  <c r="E52" i="1"/>
  <c r="D54" i="4"/>
  <c r="B54" i="4"/>
  <c r="E20" i="1"/>
  <c r="E14" i="1"/>
  <c r="E45" i="1"/>
  <c r="E49" i="1"/>
  <c r="E31" i="1"/>
  <c r="E51" i="1"/>
  <c r="E21" i="1"/>
  <c r="E29" i="1"/>
  <c r="E28" i="1"/>
  <c r="E15" i="1"/>
  <c r="E36" i="1"/>
  <c r="E53" i="1"/>
  <c r="E30" i="1"/>
  <c r="C27" i="1"/>
  <c r="C46" i="1"/>
  <c r="E41" i="1"/>
  <c r="C18" i="1"/>
  <c r="C22" i="1" s="1"/>
  <c r="B32" i="1"/>
  <c r="C48" i="1"/>
  <c r="C55" i="1" s="1"/>
  <c r="E27" i="1"/>
  <c r="E46" i="1" l="1"/>
  <c r="B52" i="4"/>
  <c r="C33" i="1"/>
  <c r="C35" i="1" s="1"/>
  <c r="C37" i="1" s="1"/>
  <c r="C9" i="1"/>
  <c r="C16" i="1" s="1"/>
  <c r="C24" i="1" s="1"/>
  <c r="D62" i="4"/>
  <c r="E34" i="1"/>
  <c r="B10" i="1"/>
  <c r="E33" i="1" l="1"/>
  <c r="E35" i="1" s="1"/>
  <c r="E37" i="1" s="1"/>
  <c r="E9" i="1"/>
  <c r="E16" i="1" s="1"/>
  <c r="D32" i="1"/>
  <c r="E18" i="1"/>
  <c r="E22" i="1" s="1"/>
  <c r="E48" i="1"/>
  <c r="E55" i="1" s="1"/>
  <c r="D52" i="4"/>
  <c r="E24" i="1" l="1"/>
  <c r="E57" i="1"/>
  <c r="C25" i="1"/>
  <c r="D10" i="1"/>
  <c r="C57" i="1" l="1"/>
  <c r="E25" i="1"/>
  <c r="B43" i="4" l="1"/>
  <c r="D43" i="4"/>
  <c r="D24" i="4" l="1"/>
  <c r="B24" i="4"/>
  <c r="D21" i="4" l="1"/>
  <c r="B21" i="4"/>
  <c r="D13" i="4" l="1"/>
  <c r="B13" i="4"/>
  <c r="B28" i="1" l="1"/>
  <c r="B31" i="1"/>
  <c r="B23" i="2"/>
  <c r="B22" i="2"/>
  <c r="D20" i="4" l="1"/>
  <c r="B20" i="4"/>
  <c r="D28" i="1"/>
  <c r="B10" i="2"/>
  <c r="D31" i="1"/>
  <c r="D23" i="2"/>
  <c r="D22" i="4" l="1"/>
  <c r="B22" i="4"/>
  <c r="D22" i="2"/>
  <c r="D17" i="4"/>
  <c r="B17" i="4"/>
  <c r="B50" i="1"/>
  <c r="B21" i="2"/>
  <c r="B43" i="1"/>
  <c r="B18" i="1"/>
  <c r="B21" i="1"/>
  <c r="D50" i="1" l="1"/>
  <c r="D25" i="4"/>
  <c r="B25" i="4"/>
  <c r="D10" i="2"/>
  <c r="B27" i="2"/>
  <c r="D18" i="1"/>
  <c r="B19" i="4"/>
  <c r="B45" i="4"/>
  <c r="D27" i="2"/>
  <c r="D21" i="2"/>
  <c r="D21" i="1"/>
  <c r="B64" i="4" l="1"/>
  <c r="D43" i="1"/>
  <c r="B9" i="2"/>
  <c r="B12" i="2" s="1"/>
  <c r="D64" i="4" l="1"/>
  <c r="D45" i="4"/>
  <c r="D19" i="4"/>
  <c r="B48" i="4"/>
  <c r="D9" i="2"/>
  <c r="D12" i="2" s="1"/>
  <c r="D48" i="4" l="1"/>
  <c r="D56" i="4" l="1"/>
  <c r="B56" i="4"/>
  <c r="B12" i="1" l="1"/>
  <c r="D14" i="1" l="1"/>
  <c r="B14" i="1"/>
  <c r="D49" i="1"/>
  <c r="B49" i="1"/>
  <c r="D45" i="1"/>
  <c r="B45" i="1"/>
  <c r="B53" i="1"/>
  <c r="B41" i="1"/>
  <c r="B52" i="1"/>
  <c r="D12" i="1"/>
  <c r="B15" i="1"/>
  <c r="B42" i="1" l="1"/>
  <c r="D54" i="1"/>
  <c r="B54" i="1"/>
  <c r="B20" i="1"/>
  <c r="D44" i="1"/>
  <c r="B44" i="1"/>
  <c r="D41" i="1"/>
  <c r="B33" i="1"/>
  <c r="B11" i="1"/>
  <c r="D42" i="1"/>
  <c r="B9" i="1"/>
  <c r="B46" i="1" l="1"/>
  <c r="D53" i="1"/>
  <c r="D20" i="1"/>
  <c r="D22" i="1" s="1"/>
  <c r="D15" i="1"/>
  <c r="D52" i="1"/>
  <c r="D51" i="1"/>
  <c r="B51" i="1"/>
  <c r="B16" i="1"/>
  <c r="D9" i="1"/>
  <c r="B29" i="1"/>
  <c r="B14" i="2"/>
  <c r="B18" i="2" s="1"/>
  <c r="B25" i="2" s="1"/>
  <c r="B29" i="2" s="1"/>
  <c r="B25" i="1" l="1"/>
  <c r="D16" i="4"/>
  <c r="B16" i="4"/>
  <c r="D33" i="1"/>
  <c r="D11" i="1"/>
  <c r="D16" i="1"/>
  <c r="D24" i="1" s="1"/>
  <c r="B30" i="4"/>
  <c r="D14" i="4"/>
  <c r="B14" i="4"/>
  <c r="B30" i="1"/>
  <c r="B55" i="4"/>
  <c r="B58" i="4" s="1"/>
  <c r="B27" i="1"/>
  <c r="D30" i="4"/>
  <c r="D14" i="2" l="1"/>
  <c r="D18" i="2" s="1"/>
  <c r="D25" i="2" s="1"/>
  <c r="D29" i="2" s="1"/>
  <c r="D29" i="1"/>
  <c r="D30" i="1"/>
  <c r="D27" i="1"/>
  <c r="D55" i="4" l="1"/>
  <c r="D58" i="4" s="1"/>
  <c r="D25" i="1"/>
  <c r="B9" i="4"/>
  <c r="D9" i="4"/>
  <c r="B9" i="6" l="1"/>
  <c r="D27" i="6"/>
  <c r="D9" i="6"/>
  <c r="B27" i="6" l="1"/>
  <c r="B36" i="1" l="1"/>
  <c r="B32" i="2" l="1"/>
  <c r="D36" i="1" l="1"/>
  <c r="B31" i="2"/>
  <c r="B34" i="1"/>
  <c r="B35" i="1" s="1"/>
  <c r="B37" i="1" s="1"/>
  <c r="B30" i="6" l="1"/>
  <c r="D32" i="2"/>
  <c r="J20" i="3"/>
  <c r="J26" i="3" s="1"/>
  <c r="J30" i="3" s="1"/>
  <c r="D31" i="2"/>
  <c r="B35" i="2"/>
  <c r="D34" i="1"/>
  <c r="D35" i="1" s="1"/>
  <c r="D37" i="1" s="1"/>
  <c r="B29" i="6" l="1"/>
  <c r="D30" i="6"/>
  <c r="J47" i="3"/>
  <c r="J53" i="3" s="1"/>
  <c r="J57" i="3" s="1"/>
  <c r="D20" i="3"/>
  <c r="B48" i="1"/>
  <c r="B55" i="1" s="1"/>
  <c r="D26" i="3" l="1"/>
  <c r="D30" i="3" s="1"/>
  <c r="I20" i="3"/>
  <c r="D35" i="2"/>
  <c r="D29" i="6"/>
  <c r="D47" i="3"/>
  <c r="B32" i="6"/>
  <c r="D48" i="1"/>
  <c r="D55" i="1" s="1"/>
  <c r="D53" i="3" l="1"/>
  <c r="D57" i="3" s="1"/>
  <c r="I47" i="3"/>
  <c r="K20" i="3"/>
  <c r="K26" i="3" s="1"/>
  <c r="K30" i="3" s="1"/>
  <c r="I26" i="3"/>
  <c r="I30" i="3" s="1"/>
  <c r="D32" i="6"/>
  <c r="K47" i="3" l="1"/>
  <c r="K53" i="3" s="1"/>
  <c r="K57" i="3" s="1"/>
  <c r="I53" i="3"/>
  <c r="I57" i="3" s="1"/>
  <c r="D57" i="1"/>
  <c r="B57" i="1"/>
  <c r="D33" i="4" l="1"/>
  <c r="B33" i="4"/>
  <c r="D26" i="4" l="1"/>
  <c r="B26" i="4"/>
  <c r="D15" i="4" l="1"/>
  <c r="B15" i="4"/>
  <c r="B31" i="4"/>
  <c r="B34" i="4" l="1"/>
  <c r="D34" i="4"/>
  <c r="D31" i="4"/>
  <c r="B12" i="4" l="1"/>
  <c r="B27" i="4" s="1"/>
  <c r="B39" i="4" s="1"/>
  <c r="D12" i="4" l="1"/>
  <c r="D27" i="4" s="1"/>
  <c r="D39" i="4" s="1"/>
  <c r="B60" i="4" l="1"/>
  <c r="D60" i="4" l="1"/>
</calcChain>
</file>

<file path=xl/sharedStrings.xml><?xml version="1.0" encoding="utf-8"?>
<sst xmlns="http://schemas.openxmlformats.org/spreadsheetml/2006/main" count="260" uniqueCount="153">
  <si>
    <t>Rompetrol Rafinare SA</t>
  </si>
  <si>
    <t>31 decembrie 2019</t>
  </si>
  <si>
    <t>Imobilizari necorporale</t>
  </si>
  <si>
    <t>Fond comercial</t>
  </si>
  <si>
    <t>Imobilizari corporale</t>
  </si>
  <si>
    <t>Total active imobilizate</t>
  </si>
  <si>
    <t>Stocuri, net</t>
  </si>
  <si>
    <t>Instrumente financiare derivate</t>
  </si>
  <si>
    <t>Casa si conturi la banci</t>
  </si>
  <si>
    <t>Total active circulante</t>
  </si>
  <si>
    <t>TOTAL ACTIVE</t>
  </si>
  <si>
    <t>Prime de capital</t>
  </si>
  <si>
    <t>Alte rezerve</t>
  </si>
  <si>
    <t>Total capitaluri proprii</t>
  </si>
  <si>
    <t>Imprumut Hibrid - partea pe termen lung</t>
  </si>
  <si>
    <t>Provizioane</t>
  </si>
  <si>
    <t>Total datorii pe termen lung</t>
  </si>
  <si>
    <t>Datorii comerciale si alte datorii</t>
  </si>
  <si>
    <t>Datorii contractuale</t>
  </si>
  <si>
    <t>Total datorii curente</t>
  </si>
  <si>
    <t>TOTAL DATORII SI CAPITALURI PROPRII</t>
  </si>
  <si>
    <t>Alte cheltuieli operationale</t>
  </si>
  <si>
    <t>Alte venituri operationale</t>
  </si>
  <si>
    <t>Cheltuieli financiare</t>
  </si>
  <si>
    <t>Venituri financiare</t>
  </si>
  <si>
    <t>Rezerve din reevaluare</t>
  </si>
  <si>
    <t>Venituri din dobanzi</t>
  </si>
  <si>
    <t>Modificari nete in capitalul circulant:</t>
  </si>
  <si>
    <t>Creante si cheltuieli in avans</t>
  </si>
  <si>
    <t>Stocuri</t>
  </si>
  <si>
    <t>Flux de numerar utilizat in activitatea de investitii</t>
  </si>
  <si>
    <t>Achizitii de imobilizari corporale</t>
  </si>
  <si>
    <t>Achizitii de imobilizari necorporale</t>
  </si>
  <si>
    <t>Flux de numerar utilizat in activitatea de finantare</t>
  </si>
  <si>
    <t>Dobanzi si comisioane bancare platite, net</t>
  </si>
  <si>
    <t>EXTRAS DIN</t>
  </si>
  <si>
    <t>(auditat)</t>
  </si>
  <si>
    <t>Alte elemente ale rezultatului global care pot fi reclasificate ulterior in contul de profit si pierdere (net de impozite):</t>
  </si>
  <si>
    <t>Total alte elemente ale rezultatului global care pot fi reclasificate ulterior in contul de profit si pierdere (net de impozite):</t>
  </si>
  <si>
    <t>31 decembrie 2020</t>
  </si>
  <si>
    <t>Total alte elemente ale rezultatului global care nu vor fi reclasificate ulterior in contul de profit si pierdere (net de impozite):</t>
  </si>
  <si>
    <t>Provizion pentru mediu si alte obligatii</t>
  </si>
  <si>
    <t>Cash pooling</t>
  </si>
  <si>
    <t>Imprumuturi pe termen lung primite de la banci</t>
  </si>
  <si>
    <t>Rambursari de leasing</t>
  </si>
  <si>
    <t>In cazul in care exista neconcordante sau omisiuni fata de valorile prezentate in situatiile financiare consolidate, vor prevala valorile prezentate in situatiile financiare consolidate.</t>
  </si>
  <si>
    <t>SITUATIA CONSOLIDATA A POZITIEI FINANCIARE</t>
  </si>
  <si>
    <t>SITUATIACONSOLIDATA A CONTULUI DE PROFIT SI PIERDERE</t>
  </si>
  <si>
    <t>SITUATIA CONSOLIDATA  A ALTOR ELEMENTE ALE REZULTATULUI GLOBAL</t>
  </si>
  <si>
    <t>SITUATIA CONSOLIDATA A FLUXURILOR DE TREZORERIE</t>
  </si>
  <si>
    <t>SITUATIA CONSOLIDATA A MODIFICARILOR CAPITALURILOR PROPRII</t>
  </si>
  <si>
    <t>Creante imobilizate</t>
  </si>
  <si>
    <t>USD</t>
  </si>
  <si>
    <t>RON</t>
  </si>
  <si>
    <t>(Informatii suplimentare – a se vede nota 2 e))</t>
  </si>
  <si>
    <t>Alte rezerve - imprumut hibrid</t>
  </si>
  <si>
    <t>Efectul transferurilor cu actionarii</t>
  </si>
  <si>
    <t>Capitaluri proprii atribuibile actionarilor Societatii-mama</t>
  </si>
  <si>
    <t>Interese care nu controleaza</t>
  </si>
  <si>
    <t>Alte datorii pe termen lung</t>
  </si>
  <si>
    <t>Impozit pe profit de plata</t>
  </si>
  <si>
    <t>din care:</t>
  </si>
  <si>
    <t>Interese majoritare</t>
  </si>
  <si>
    <t>Depreciere si amortizare imobilizarilor corporale si imobilizarilor necorporale</t>
  </si>
  <si>
    <t>Depreciere si amortizare pentru drepturile de utilizare a activelor</t>
  </si>
  <si>
    <t>Cheltuieli/(reluari) din ajustari pentru deprecierea creantelor si stocurilor</t>
  </si>
  <si>
    <t xml:space="preserve">Ajustari pentru deprecierea imobilizarilor corporale </t>
  </si>
  <si>
    <t>Dobanzi de intarziere</t>
  </si>
  <si>
    <t>Alte venituri financiare</t>
  </si>
  <si>
    <t>Rata de actualizare pentru leasing</t>
  </si>
  <si>
    <t>Cheltuieli cu dobanzi si comisioane bancare</t>
  </si>
  <si>
    <t>Diferente de curs nerealizate (Castig)/Pierdere</t>
  </si>
  <si>
    <t>Numerar din activitatea de exploatare inainte de modificari ale capitalului circulant</t>
  </si>
  <si>
    <t xml:space="preserve">Datorii comerciale si alte datorii si datorii contractuale
</t>
  </si>
  <si>
    <t>Modificari nete in capitalul circulant</t>
  </si>
  <si>
    <t>Impozitul pe profit platit</t>
  </si>
  <si>
    <t>Numerar net (platit)/incasat aferent instrumentelor derivate</t>
  </si>
  <si>
    <t>Incasari din vanzarea de imobilizari corporale</t>
  </si>
  <si>
    <t>Imprumuturi pe termen lung rambursate la banci</t>
  </si>
  <si>
    <t>Imprumuturi pe termen scurt primite de la/ (rambursate la) parti afiliate, net</t>
  </si>
  <si>
    <t>Imprumuturi pe termen scurt primite de la / (rambursate la) banci, net</t>
  </si>
  <si>
    <t>Capital subscris</t>
  </si>
  <si>
    <t>Rezultatul reportat</t>
  </si>
  <si>
    <t xml:space="preserve"> Impozit pe profit amanat  aferent  reevaluarii, recunoscut in capitaluri proprii</t>
  </si>
  <si>
    <t>Capitaluri proprii atribuibile actionarilor societatii-mama</t>
  </si>
  <si>
    <t>Total capitaluri</t>
  </si>
  <si>
    <t>Pierderea pentru 2020</t>
  </si>
  <si>
    <t>Rezerve hedging</t>
  </si>
  <si>
    <t>Total alte elemente ale rezultatului global</t>
  </si>
  <si>
    <t>Total rezultat global</t>
  </si>
  <si>
    <t>Transferul in rezultatul reportat a rezervei de reevaluare realizata</t>
  </si>
  <si>
    <t>Impozitul amanat, aferent rezervei de reevaluare realizata, transferat in rezultatul reportat</t>
  </si>
  <si>
    <t>Pierderea pentru 2021</t>
  </si>
  <si>
    <t>Sume exprimate in USD</t>
  </si>
  <si>
    <t xml:space="preserve"> Alte elemente ale rezultatului global </t>
  </si>
  <si>
    <t>Alte elemente ale rezultatului global care nu pot fi reclasificate ulterior in contul de profit si pierdere (net de impozite):</t>
  </si>
  <si>
    <t xml:space="preserve"> Impozit pe profit amanat aferent reevaluarii, recunoscut in capitaluri proprii</t>
  </si>
  <si>
    <t>Cifra de afaceri din contractele cu clientii</t>
  </si>
  <si>
    <t>Costul vanzarii</t>
  </si>
  <si>
    <t>Cheltuieli de desfacere si general-administrative, inclusiv cheltuielile de logistica</t>
  </si>
  <si>
    <t>Impozitul pe profit</t>
  </si>
  <si>
    <t>Profitul / (Pierderea) net(a)</t>
  </si>
  <si>
    <t>Rezultatul pe actiune (US centi (bani)/actiune)</t>
  </si>
  <si>
    <t>Creante comerciale si alte creante</t>
  </si>
  <si>
    <t>Capital social</t>
  </si>
  <si>
    <t>Rezerve din reevaluare, net</t>
  </si>
  <si>
    <t>Rezultatul exercitiului curent</t>
  </si>
  <si>
    <t>Creante privind impozitul pe profit amanat</t>
  </si>
  <si>
    <t>Dreptul de utilizare a activelor</t>
  </si>
  <si>
    <t>Imprumuturi de la banci pe termen lung</t>
  </si>
  <si>
    <t>Obligatii pentru contracte de leasing</t>
  </si>
  <si>
    <t>Impozit pe profit amanat</t>
  </si>
  <si>
    <t>Imprumuturi de la actionari si alte parti afiliate pe termen scurt</t>
  </si>
  <si>
    <t>Imprumuturi de la banci pe termen scurt</t>
  </si>
  <si>
    <t>Profit brut</t>
  </si>
  <si>
    <t>Profitul/(Pierderea) operationala afectata de amortizare</t>
  </si>
  <si>
    <t>Pierderi din diferentele de curs valutar, net</t>
  </si>
  <si>
    <t>Profitul / (Pierdere) brut(a)</t>
  </si>
  <si>
    <t xml:space="preserve">De baza </t>
  </si>
  <si>
    <t>Sume exprimate in USD reprezinta moneda functionala si de prezentare. Sumele in RON sunt informatii financiare suplimentare (a se vedea Nota 2e))</t>
  </si>
  <si>
    <t>Total rezultat global in perioada</t>
  </si>
  <si>
    <r>
      <rPr>
        <b/>
        <u/>
        <sz val="8"/>
        <color theme="1"/>
        <rFont val="Arial"/>
        <family val="2"/>
      </rPr>
      <t>Sume exprimate in RON</t>
    </r>
    <r>
      <rPr>
        <sz val="8"/>
        <color theme="1"/>
        <rFont val="Arial"/>
        <family val="2"/>
      </rPr>
      <t xml:space="preserve"> (Informatii suplimentare – a se vedea nota 2 e))</t>
    </r>
  </si>
  <si>
    <t>la data si pentru exercitiul financiar incheiat la 31 decembrie 2021</t>
  </si>
  <si>
    <t>*Valorile prezentate sunt extrase din Situatiile financiare consolidate la data si pentru exercitiul financiar incheiat la 31 decembrie 2021 ("situatii financiare consolidate").</t>
  </si>
  <si>
    <t>31 decembrie 2021</t>
  </si>
  <si>
    <t>ianuarie-decembrie 2021</t>
  </si>
  <si>
    <t>ianuarie-decembrie 2020</t>
  </si>
  <si>
    <t>(Pierdere)/Profit in an</t>
  </si>
  <si>
    <t>(Pierdere)/Profit inainte de impozitul pe venit</t>
  </si>
  <si>
    <t>Intrari nete de numerar din activitati de exploatare</t>
  </si>
  <si>
    <t>(Iesiri) nete de numerar din activitatea de investitii</t>
  </si>
  <si>
    <t>Intrari (iesiri) nete de numerar din activitati de finantare</t>
  </si>
  <si>
    <t>Crestere / (Descrestere) neta a numerarului si a echivalentelor de numerar</t>
  </si>
  <si>
    <t>Numerar la inceputul anului</t>
  </si>
  <si>
    <t>Numerar la sfarsitul anului</t>
  </si>
  <si>
    <t>Surplus din reevaluare</t>
  </si>
  <si>
    <t>Impozitul amanat aferent surplusului din reevaluare</t>
  </si>
  <si>
    <t>Diminuare capital social</t>
  </si>
  <si>
    <t>Situatiile financiare  consolidate auditate</t>
  </si>
  <si>
    <t>SITUATIA CONSOLIDATA A POZITIEI FINANCIARE la 31 decembrie 2021 (auditat)</t>
  </si>
  <si>
    <t>SITUATIA CONSOLIDATA A CONTULUI DE PROFIT SI PIERDERE  pentru perioada incheiata la 31 decembrie 2021 (auditat)</t>
  </si>
  <si>
    <t>SITUATIA CONSOLIDATA  A ALTOR ELEMENTE ALE REZULTATULUI GLOBAL pentru perioada incheiata la 31 decembrie 2021 (auditat)</t>
  </si>
  <si>
    <t>SITUATIA CONSOLIDATA A FLUXURILOR DE TREZORERIE pentru perioada incheiata la 31 decembrie 2021 (auditat)</t>
  </si>
  <si>
    <t>SITUATIA CONSOLIDATA A MODIFICARILOR CAPITALURILOR PROPRII la 31 decembrie 2021 (auditat) si la 31 decembrie 2020 (auditat)</t>
  </si>
  <si>
    <t>Castig/(pierdere) net(a) din acoperirea fluxurilor de numerar</t>
  </si>
  <si>
    <t>Castiguri/(pierderi) actuariale din planurile de pensii cu beneficii determinate</t>
  </si>
  <si>
    <t>Reevaluarea terenurilor, constructiilor si echipamentelor din imobilizari corporale</t>
  </si>
  <si>
    <t>Total alte elemente ale rezultatului global, net de impozite, in an</t>
  </si>
  <si>
    <t>Total rezultat global in perioada, net de impozite, in an</t>
  </si>
  <si>
    <t>Provizion pentru beneficiu la pensionare</t>
  </si>
  <si>
    <t>Ajustari pentru pierderea / castigul din cedarile de imobilizari corporale</t>
  </si>
  <si>
    <t>Pierdere la reevaluarea imobilizarilor corporale</t>
  </si>
  <si>
    <t>Ajustari pentru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</si>
</sst>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_-* #,##0.000\ _l_e_i_-;\-* #,##0.000\ _l_e_i_-;_-* &quot;-&quot;??\ _l_e_i_-;_-@_-"/>
    <numFmt numFmtId="167" formatCode="#,##0_ ;\-#,##0\ "/>
    <numFmt numFmtId="168" formatCode="_-* #,##0.00\ &quot;lei&quot;_-;\-* #,##0.00\ &quot;lei&quot;_-;_-* &quot;-&quot;??\ &quot;lei&quot;_-;_-@_-"/>
    <numFmt numFmtId="169" formatCode="_(* #,##0_);_(* \(#,##0\);_(* &quot;-&quot;????_);_(@_)"/>
    <numFmt numFmtId="170" formatCode="_-* #,##0.00\ _R_O_N_-;\-* #,##0.00\ _R_O_N_-;_-* &quot;-&quot;??\ _R_O_N_-;_-@_-"/>
    <numFmt numFmtId="171" formatCode="[$-409]d\-mmm;@"/>
    <numFmt numFmtId="172" formatCode="_-* #,##0\ _R_O_N_-;\-* #,##0\ _R_O_N_-;_-* &quot;-&quot;\ _R_O_N_-;_-@_-"/>
    <numFmt numFmtId="173" formatCode="#,##0.0000"/>
    <numFmt numFmtId="174" formatCode="_(* #,##0.000_);_(* \(#,##0.0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238"/>
      <scheme val="minor"/>
    </font>
    <font>
      <b/>
      <u val="singleAccounting"/>
      <sz val="8"/>
      <name val="Arial"/>
      <family val="2"/>
    </font>
    <font>
      <u val="singleAccounting"/>
      <sz val="8"/>
      <color theme="0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name val="Tahoma"/>
      <family val="2"/>
    </font>
    <font>
      <sz val="8"/>
      <color theme="0" tint="-0.14999847407452621"/>
      <name val="Arial"/>
      <family val="2"/>
    </font>
    <font>
      <b/>
      <u val="singleAccounting"/>
      <sz val="8"/>
      <color theme="1"/>
      <name val="Arial"/>
      <family val="2"/>
    </font>
    <font>
      <u val="singleAccounting"/>
      <sz val="8"/>
      <color theme="1"/>
      <name val="Arial"/>
      <family val="2"/>
    </font>
    <font>
      <b/>
      <u val="doubleAccounting"/>
      <sz val="8"/>
      <name val="Arial"/>
      <family val="2"/>
    </font>
    <font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4" fontId="6" fillId="0" borderId="0"/>
    <xf numFmtId="164" fontId="6" fillId="0" borderId="0"/>
    <xf numFmtId="164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0" fontId="22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0" applyNumberFormat="1" applyFont="1" applyFill="1"/>
    <xf numFmtId="165" fontId="4" fillId="0" borderId="0" xfId="0" applyNumberFormat="1" applyFont="1" applyFill="1"/>
    <xf numFmtId="0" fontId="2" fillId="0" borderId="0" xfId="0" applyNumberFormat="1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165" fontId="2" fillId="0" borderId="2" xfId="1" applyNumberFormat="1" applyFont="1" applyFill="1" applyBorder="1" applyAlignment="1">
      <alignment horizontal="right"/>
    </xf>
    <xf numFmtId="0" fontId="2" fillId="0" borderId="0" xfId="2" applyFont="1"/>
    <xf numFmtId="0" fontId="3" fillId="0" borderId="0" xfId="2" applyFont="1"/>
    <xf numFmtId="0" fontId="3" fillId="0" borderId="0" xfId="2" applyFont="1" applyFill="1"/>
    <xf numFmtId="0" fontId="7" fillId="0" borderId="0" xfId="0" applyFont="1" applyFill="1"/>
    <xf numFmtId="166" fontId="3" fillId="0" borderId="0" xfId="3" applyNumberFormat="1" applyFont="1"/>
    <xf numFmtId="49" fontId="9" fillId="0" borderId="0" xfId="3" quotePrefix="1" applyNumberFormat="1" applyFont="1" applyFill="1" applyAlignment="1">
      <alignment horizontal="center" wrapText="1"/>
    </xf>
    <xf numFmtId="0" fontId="13" fillId="0" borderId="0" xfId="0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center" vertical="center"/>
    </xf>
    <xf numFmtId="0" fontId="16" fillId="0" borderId="0" xfId="0" applyFont="1"/>
    <xf numFmtId="0" fontId="12" fillId="0" borderId="0" xfId="0" applyFont="1" applyFill="1"/>
    <xf numFmtId="0" fontId="18" fillId="0" borderId="0" xfId="0" applyFont="1" applyFill="1"/>
    <xf numFmtId="164" fontId="5" fillId="0" borderId="0" xfId="1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0" borderId="0" xfId="6" applyFont="1"/>
    <xf numFmtId="0" fontId="3" fillId="0" borderId="0" xfId="0" applyFont="1"/>
    <xf numFmtId="0" fontId="3" fillId="0" borderId="0" xfId="0" applyFont="1" applyFill="1"/>
    <xf numFmtId="0" fontId="7" fillId="0" borderId="0" xfId="0" applyFont="1"/>
    <xf numFmtId="0" fontId="11" fillId="0" borderId="0" xfId="0" applyFont="1" applyFill="1"/>
    <xf numFmtId="165" fontId="7" fillId="0" borderId="0" xfId="1" applyNumberFormat="1" applyFont="1" applyFill="1"/>
    <xf numFmtId="0" fontId="7" fillId="0" borderId="0" xfId="0" applyNumberFormat="1" applyFont="1" applyFill="1" applyAlignment="1">
      <alignment wrapText="1"/>
    </xf>
    <xf numFmtId="0" fontId="21" fillId="0" borderId="0" xfId="0" applyNumberFormat="1" applyFont="1"/>
    <xf numFmtId="0" fontId="2" fillId="0" borderId="0" xfId="0" applyNumberFormat="1" applyFont="1" applyAlignment="1">
      <alignment horizontal="left"/>
    </xf>
    <xf numFmtId="164" fontId="5" fillId="0" borderId="0" xfId="1" applyNumberFormat="1" applyFont="1" applyFill="1" applyBorder="1" applyAlignment="1">
      <alignment horizontal="center" vertical="center"/>
    </xf>
    <xf numFmtId="165" fontId="3" fillId="0" borderId="0" xfId="4" applyNumberFormat="1" applyFont="1" applyFill="1" applyAlignment="1">
      <alignment horizontal="right"/>
    </xf>
    <xf numFmtId="165" fontId="2" fillId="0" borderId="1" xfId="4" applyNumberFormat="1" applyFont="1" applyFill="1" applyBorder="1" applyAlignment="1">
      <alignment horizontal="right"/>
    </xf>
    <xf numFmtId="165" fontId="10" fillId="0" borderId="0" xfId="4" applyNumberFormat="1" applyFont="1" applyFill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Alignment="1">
      <alignment horizontal="right"/>
    </xf>
    <xf numFmtId="165" fontId="2" fillId="0" borderId="0" xfId="4" applyNumberFormat="1" applyFont="1" applyFill="1" applyBorder="1" applyAlignment="1">
      <alignment horizontal="right"/>
    </xf>
    <xf numFmtId="165" fontId="7" fillId="0" borderId="0" xfId="1" applyNumberFormat="1" applyFont="1"/>
    <xf numFmtId="0" fontId="11" fillId="0" borderId="0" xfId="0" applyFont="1" applyFill="1" applyAlignment="1">
      <alignment horizontal="center"/>
    </xf>
    <xf numFmtId="0" fontId="23" fillId="0" borderId="0" xfId="0" applyFont="1" applyAlignment="1">
      <alignment horizontal="left"/>
    </xf>
    <xf numFmtId="0" fontId="23" fillId="0" borderId="0" xfId="0" applyFont="1"/>
    <xf numFmtId="165" fontId="23" fillId="0" borderId="0" xfId="1" applyNumberFormat="1" applyFont="1" applyAlignment="1">
      <alignment horizontal="left"/>
    </xf>
    <xf numFmtId="165" fontId="23" fillId="0" borderId="0" xfId="1" applyNumberFormat="1" applyFont="1" applyFill="1" applyAlignment="1">
      <alignment horizontal="left"/>
    </xf>
    <xf numFmtId="165" fontId="2" fillId="0" borderId="0" xfId="1" applyNumberFormat="1" applyFont="1" applyFill="1" applyBorder="1" applyAlignment="1">
      <alignment horizontal="right"/>
    </xf>
    <xf numFmtId="167" fontId="19" fillId="0" borderId="0" xfId="0" applyNumberFormat="1" applyFont="1" applyFill="1" applyBorder="1" applyAlignment="1">
      <alignment horizontal="center"/>
    </xf>
    <xf numFmtId="165" fontId="3" fillId="0" borderId="0" xfId="1" applyNumberFormat="1" applyFont="1" applyFill="1" applyBorder="1"/>
    <xf numFmtId="0" fontId="3" fillId="0" borderId="0" xfId="0" applyFont="1" applyFill="1" applyBorder="1"/>
    <xf numFmtId="164" fontId="5" fillId="0" borderId="0" xfId="1" applyNumberFormat="1" applyFont="1" applyFill="1" applyBorder="1" applyAlignment="1">
      <alignment horizontal="left" vertical="center"/>
    </xf>
    <xf numFmtId="165" fontId="4" fillId="0" borderId="0" xfId="1" applyNumberFormat="1" applyFont="1" applyFill="1"/>
    <xf numFmtId="0" fontId="20" fillId="0" borderId="0" xfId="0" applyNumberFormat="1" applyFont="1" applyFill="1"/>
    <xf numFmtId="0" fontId="2" fillId="0" borderId="0" xfId="0" applyNumberFormat="1" applyFont="1" applyFill="1" applyAlignment="1">
      <alignment horizontal="left"/>
    </xf>
    <xf numFmtId="0" fontId="7" fillId="0" borderId="0" xfId="10" applyFont="1" applyFill="1"/>
    <xf numFmtId="0" fontId="11" fillId="0" borderId="0" xfId="10" applyFont="1" applyFill="1"/>
    <xf numFmtId="37" fontId="9" fillId="0" borderId="0" xfId="0" quotePrefix="1" applyNumberFormat="1" applyFont="1" applyFill="1" applyAlignment="1">
      <alignment horizontal="center" wrapText="1"/>
    </xf>
    <xf numFmtId="167" fontId="11" fillId="0" borderId="0" xfId="0" applyNumberFormat="1" applyFont="1" applyFill="1" applyAlignment="1">
      <alignment horizontal="center"/>
    </xf>
    <xf numFmtId="167" fontId="11" fillId="0" borderId="0" xfId="0" applyNumberFormat="1" applyFont="1" applyFill="1" applyBorder="1" applyAlignment="1">
      <alignment horizontal="center"/>
    </xf>
    <xf numFmtId="168" fontId="11" fillId="0" borderId="0" xfId="0" applyNumberFormat="1" applyFont="1" applyFill="1" applyAlignment="1">
      <alignment horizontal="left" wrapText="1"/>
    </xf>
    <xf numFmtId="165" fontId="3" fillId="0" borderId="0" xfId="1" applyNumberFormat="1" applyFont="1"/>
    <xf numFmtId="0" fontId="2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Fill="1" applyBorder="1" applyAlignment="1">
      <alignment horizontal="left"/>
    </xf>
    <xf numFmtId="49" fontId="24" fillId="0" borderId="0" xfId="3" quotePrefix="1" applyNumberFormat="1" applyFont="1" applyFill="1" applyAlignment="1">
      <alignment horizontal="center" wrapText="1"/>
    </xf>
    <xf numFmtId="49" fontId="24" fillId="0" borderId="0" xfId="3" quotePrefix="1" applyNumberFormat="1" applyFont="1" applyFill="1" applyBorder="1" applyAlignment="1">
      <alignment horizontal="left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167" fontId="20" fillId="0" borderId="0" xfId="0" applyNumberFormat="1" applyFont="1" applyFill="1" applyBorder="1" applyAlignment="1">
      <alignment horizontal="left"/>
    </xf>
    <xf numFmtId="0" fontId="2" fillId="0" borderId="0" xfId="0" applyFont="1" applyFill="1"/>
    <xf numFmtId="165" fontId="24" fillId="0" borderId="0" xfId="0" applyNumberFormat="1" applyFont="1" applyFill="1" applyAlignment="1">
      <alignment horizontal="center"/>
    </xf>
    <xf numFmtId="165" fontId="24" fillId="0" borderId="0" xfId="0" applyNumberFormat="1" applyFont="1" applyFill="1" applyBorder="1" applyAlignment="1">
      <alignment horizontal="left"/>
    </xf>
    <xf numFmtId="165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 applyBorder="1" applyAlignment="1">
      <alignment horizontal="left"/>
    </xf>
    <xf numFmtId="0" fontId="20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165" fontId="2" fillId="0" borderId="0" xfId="15" applyNumberFormat="1" applyFont="1" applyFill="1"/>
    <xf numFmtId="165" fontId="2" fillId="0" borderId="0" xfId="15" applyNumberFormat="1" applyFont="1" applyFill="1" applyBorder="1" applyAlignment="1">
      <alignment horizontal="left"/>
    </xf>
    <xf numFmtId="165" fontId="3" fillId="0" borderId="0" xfId="15" applyNumberFormat="1" applyFont="1" applyFill="1"/>
    <xf numFmtId="165" fontId="3" fillId="0" borderId="0" xfId="15" applyNumberFormat="1" applyFont="1" applyFill="1" applyBorder="1" applyAlignment="1">
      <alignment horizontal="left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center" wrapText="1"/>
    </xf>
    <xf numFmtId="165" fontId="24" fillId="0" borderId="0" xfId="15" applyNumberFormat="1" applyFont="1" applyFill="1"/>
    <xf numFmtId="165" fontId="24" fillId="0" borderId="0" xfId="15" applyNumberFormat="1" applyFont="1" applyFill="1" applyBorder="1" applyAlignment="1">
      <alignment horizontal="left"/>
    </xf>
    <xf numFmtId="0" fontId="20" fillId="0" borderId="0" xfId="0" applyFont="1" applyFill="1"/>
    <xf numFmtId="0" fontId="2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wrapText="1"/>
    </xf>
    <xf numFmtId="165" fontId="5" fillId="0" borderId="0" xfId="5" quotePrefix="1" applyNumberFormat="1" applyFont="1" applyFill="1" applyBorder="1" applyAlignment="1">
      <alignment horizontal="right"/>
    </xf>
    <xf numFmtId="169" fontId="2" fillId="0" borderId="0" xfId="0" applyNumberFormat="1" applyFont="1" applyFill="1" applyAlignment="1">
      <alignment horizontal="center"/>
    </xf>
    <xf numFmtId="167" fontId="20" fillId="0" borderId="0" xfId="0" applyNumberFormat="1" applyFont="1" applyFill="1" applyBorder="1" applyAlignment="1">
      <alignment horizontal="center"/>
    </xf>
    <xf numFmtId="169" fontId="2" fillId="0" borderId="3" xfId="1" applyNumberFormat="1" applyFont="1" applyFill="1" applyBorder="1"/>
    <xf numFmtId="169" fontId="2" fillId="0" borderId="0" xfId="1" applyNumberFormat="1" applyFont="1" applyFill="1" applyBorder="1"/>
    <xf numFmtId="0" fontId="20" fillId="0" borderId="0" xfId="0" applyNumberFormat="1" applyFont="1" applyFill="1" applyAlignment="1">
      <alignment wrapText="1"/>
    </xf>
    <xf numFmtId="169" fontId="3" fillId="0" borderId="0" xfId="1" applyNumberFormat="1" applyFont="1" applyFill="1"/>
    <xf numFmtId="169" fontId="3" fillId="0" borderId="0" xfId="1" applyNumberFormat="1" applyFont="1" applyFill="1" applyBorder="1"/>
    <xf numFmtId="0" fontId="3" fillId="0" borderId="0" xfId="12" applyFont="1" applyFill="1"/>
    <xf numFmtId="0" fontId="3" fillId="0" borderId="0" xfId="13" applyFont="1" applyFill="1"/>
    <xf numFmtId="0" fontId="2" fillId="0" borderId="0" xfId="14" applyFont="1" applyFill="1"/>
    <xf numFmtId="169" fontId="20" fillId="0" borderId="0" xfId="1" applyNumberFormat="1" applyFont="1" applyFill="1"/>
    <xf numFmtId="169" fontId="20" fillId="0" borderId="0" xfId="1" applyNumberFormat="1" applyFont="1" applyFill="1" applyBorder="1"/>
    <xf numFmtId="169" fontId="3" fillId="0" borderId="0" xfId="0" applyNumberFormat="1" applyFont="1" applyFill="1" applyAlignment="1">
      <alignment horizontal="center"/>
    </xf>
    <xf numFmtId="169" fontId="3" fillId="0" borderId="0" xfId="0" applyNumberFormat="1" applyFont="1" applyFill="1" applyBorder="1" applyAlignment="1">
      <alignment horizontal="center"/>
    </xf>
    <xf numFmtId="169" fontId="2" fillId="0" borderId="0" xfId="0" applyNumberFormat="1" applyFont="1" applyFill="1" applyBorder="1" applyAlignment="1">
      <alignment horizontal="center"/>
    </xf>
    <xf numFmtId="169" fontId="2" fillId="0" borderId="0" xfId="1" applyNumberFormat="1" applyFont="1" applyFill="1"/>
    <xf numFmtId="171" fontId="2" fillId="0" borderId="0" xfId="2" applyNumberFormat="1" applyFont="1" applyFill="1"/>
    <xf numFmtId="169" fontId="25" fillId="0" borderId="0" xfId="1" applyNumberFormat="1" applyFont="1" applyFill="1"/>
    <xf numFmtId="169" fontId="25" fillId="0" borderId="0" xfId="1" applyNumberFormat="1" applyFont="1" applyFill="1" applyBorder="1"/>
    <xf numFmtId="169" fontId="2" fillId="0" borderId="4" xfId="1" applyNumberFormat="1" applyFont="1" applyFill="1" applyBorder="1"/>
    <xf numFmtId="0" fontId="3" fillId="0" borderId="0" xfId="11" applyFont="1" applyFill="1"/>
    <xf numFmtId="172" fontId="3" fillId="0" borderId="0" xfId="0" applyNumberFormat="1" applyFont="1" applyFill="1" applyAlignment="1">
      <alignment vertical="center" wrapText="1"/>
    </xf>
    <xf numFmtId="0" fontId="5" fillId="0" borderId="0" xfId="0" applyFont="1" applyFill="1"/>
    <xf numFmtId="164" fontId="4" fillId="0" borderId="0" xfId="1" applyNumberFormat="1" applyFont="1" applyFill="1"/>
    <xf numFmtId="174" fontId="3" fillId="0" borderId="0" xfId="1" applyNumberFormat="1" applyFont="1" applyFill="1" applyAlignment="1">
      <alignment horizontal="right"/>
    </xf>
    <xf numFmtId="165" fontId="4" fillId="0" borderId="0" xfId="1" applyNumberFormat="1" applyFont="1"/>
    <xf numFmtId="0" fontId="7" fillId="0" borderId="0" xfId="0" applyFont="1" applyAlignment="1">
      <alignment horizontal="left"/>
    </xf>
    <xf numFmtId="165" fontId="7" fillId="0" borderId="0" xfId="1" applyNumberFormat="1" applyFont="1" applyFill="1" applyAlignment="1">
      <alignment horizontal="left"/>
    </xf>
    <xf numFmtId="165" fontId="11" fillId="0" borderId="0" xfId="1" applyNumberFormat="1" applyFont="1" applyFill="1" applyAlignment="1">
      <alignment horizontal="left"/>
    </xf>
    <xf numFmtId="165" fontId="7" fillId="0" borderId="0" xfId="4" applyNumberFormat="1" applyFont="1" applyFill="1" applyAlignment="1">
      <alignment horizontal="left"/>
    </xf>
    <xf numFmtId="165" fontId="11" fillId="0" borderId="0" xfId="4" applyNumberFormat="1" applyFont="1" applyFill="1" applyBorder="1" applyAlignment="1">
      <alignment horizontal="left"/>
    </xf>
    <xf numFmtId="3" fontId="7" fillId="0" borderId="0" xfId="3" applyNumberFormat="1" applyFont="1" applyFill="1" applyAlignment="1">
      <alignment horizontal="left"/>
    </xf>
    <xf numFmtId="173" fontId="7" fillId="0" borderId="0" xfId="4" applyNumberFormat="1" applyFont="1" applyFill="1" applyAlignment="1">
      <alignment horizontal="left"/>
    </xf>
    <xf numFmtId="43" fontId="9" fillId="0" borderId="0" xfId="1" applyNumberFormat="1" applyFont="1" applyFill="1" applyAlignment="1">
      <alignment horizontal="center" wrapText="1"/>
    </xf>
    <xf numFmtId="0" fontId="11" fillId="0" borderId="0" xfId="0" quotePrefix="1" applyFont="1" applyFill="1" applyAlignment="1">
      <alignment vertical="center" wrapText="1"/>
    </xf>
    <xf numFmtId="165" fontId="26" fillId="0" borderId="0" xfId="1" applyNumberFormat="1" applyFont="1" applyFill="1"/>
    <xf numFmtId="0" fontId="7" fillId="0" borderId="0" xfId="0" applyFont="1" applyFill="1" applyAlignment="1">
      <alignment vertical="center" wrapText="1"/>
    </xf>
    <xf numFmtId="0" fontId="7" fillId="0" borderId="0" xfId="0" quotePrefix="1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165" fontId="26" fillId="0" borderId="0" xfId="0" applyNumberFormat="1" applyFont="1" applyFill="1"/>
    <xf numFmtId="164" fontId="3" fillId="0" borderId="0" xfId="1" applyNumberFormat="1" applyFont="1" applyFill="1"/>
    <xf numFmtId="37" fontId="23" fillId="0" borderId="0" xfId="0" applyNumberFormat="1" applyFont="1" applyFill="1" applyAlignment="1">
      <alignment horizontal="left"/>
    </xf>
    <xf numFmtId="0" fontId="23" fillId="0" borderId="0" xfId="0" applyFont="1" applyFill="1"/>
    <xf numFmtId="0" fontId="23" fillId="0" borderId="0" xfId="0" applyFont="1" applyFill="1" applyAlignment="1">
      <alignment horizontal="left"/>
    </xf>
    <xf numFmtId="0" fontId="4" fillId="0" borderId="0" xfId="0" applyNumberFormat="1" applyFont="1" applyFill="1"/>
    <xf numFmtId="0" fontId="7" fillId="0" borderId="0" xfId="0" applyFont="1" applyFill="1" applyAlignment="1">
      <alignment horizontal="left"/>
    </xf>
    <xf numFmtId="164" fontId="3" fillId="0" borderId="0" xfId="1" applyNumberFormat="1" applyFont="1" applyFill="1" applyBorder="1"/>
    <xf numFmtId="0" fontId="7" fillId="0" borderId="0" xfId="0" applyNumberFormat="1" applyFont="1" applyFill="1" applyBorder="1" applyAlignment="1">
      <alignment wrapText="1"/>
    </xf>
    <xf numFmtId="0" fontId="27" fillId="0" borderId="0" xfId="0" applyFont="1" applyFill="1" applyBorder="1" applyAlignment="1">
      <alignment horizontal="right" vertical="center"/>
    </xf>
    <xf numFmtId="0" fontId="7" fillId="0" borderId="0" xfId="0" applyFont="1" applyFill="1" applyBorder="1"/>
    <xf numFmtId="0" fontId="5" fillId="0" borderId="0" xfId="0" applyNumberFormat="1" applyFont="1" applyFill="1" applyBorder="1" applyAlignment="1">
      <alignment horizontal="center" vertical="center"/>
    </xf>
    <xf numFmtId="165" fontId="5" fillId="0" borderId="0" xfId="5" quotePrefix="1" applyNumberFormat="1" applyFont="1" applyFill="1" applyAlignment="1">
      <alignment horizontal="center"/>
    </xf>
    <xf numFmtId="167" fontId="19" fillId="0" borderId="0" xfId="0" applyNumberFormat="1" applyFont="1" applyFill="1" applyAlignment="1">
      <alignment horizontal="center"/>
    </xf>
    <xf numFmtId="167" fontId="20" fillId="0" borderId="0" xfId="0" applyNumberFormat="1" applyFont="1" applyFill="1" applyAlignment="1">
      <alignment horizontal="center"/>
    </xf>
  </cellXfs>
  <cellStyles count="16">
    <cellStyle name="Comma" xfId="1" builtinId="3"/>
    <cellStyle name="Comma 0.00" xfId="3"/>
    <cellStyle name="Comma 10" xfId="15"/>
    <cellStyle name="Comma 2" xfId="4"/>
    <cellStyle name="Comma 3" xfId="5"/>
    <cellStyle name="Hyperlink" xfId="6" builtinId="8"/>
    <cellStyle name="Normal" xfId="0" builtinId="0"/>
    <cellStyle name="Normal 10" xfId="11"/>
    <cellStyle name="Normal 11" xfId="12"/>
    <cellStyle name="Normal 12" xfId="13"/>
    <cellStyle name="Normal 13" xfId="14"/>
    <cellStyle name="Normal 14" xfId="7"/>
    <cellStyle name="Normal 15" xfId="8"/>
    <cellStyle name="Normal 19" xfId="9"/>
    <cellStyle name="Normal 2" xfId="2"/>
    <cellStyle name="Normal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roups\Finance%20RRCP\Bugete&amp;Forecast\Anul%202021\Monthly%20reporting\12_Decembrie_2021\PEM\PEM%20Conso\Financials%20PEM%20conso%20Dec_21_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"/>
      <sheetName val="BS"/>
      <sheetName val="IS"/>
      <sheetName val="SOCI"/>
      <sheetName val="CF"/>
      <sheetName val="CE update Dec 2021"/>
      <sheetName val="Notes IS"/>
      <sheetName val="Notes BS"/>
      <sheetName val="Leasing"/>
      <sheetName val="Intang"/>
      <sheetName val="PPE"/>
      <sheetName val="RUA"/>
      <sheetName val="SC"/>
      <sheetName val="Segment info IS"/>
      <sheetName val="NEW Segment info IS"/>
      <sheetName val="Segment info BS"/>
      <sheetName val="Provisions"/>
      <sheetName val="Investments"/>
      <sheetName val="Invest conso"/>
      <sheetName val="Debt LT"/>
      <sheetName val="Debt ST"/>
      <sheetName val="Goodwill"/>
      <sheetName val="Income taxes"/>
      <sheetName val="Deferred tax"/>
      <sheetName val="Income tax"/>
      <sheetName val="EPS"/>
      <sheetName val="Related parties"/>
      <sheetName val="Commitment"/>
      <sheetName val="Total Pledge Rescricted cash"/>
      <sheetName val="Summary IFRS 7"/>
      <sheetName val="Reconciliation tax"/>
    </sheetNames>
    <sheetDataSet>
      <sheetData sheetId="0"/>
      <sheetData sheetId="1">
        <row r="9">
          <cell r="D9" t="str">
            <v>31 decembrie 2021</v>
          </cell>
        </row>
        <row r="13">
          <cell r="D13">
            <v>9469706.8200000022</v>
          </cell>
          <cell r="E13">
            <v>10970907</v>
          </cell>
          <cell r="F13">
            <v>41389247.598174013</v>
          </cell>
          <cell r="G13">
            <v>47950543.2249</v>
          </cell>
        </row>
        <row r="14">
          <cell r="D14">
            <v>82871706</v>
          </cell>
          <cell r="E14">
            <v>82871706</v>
          </cell>
          <cell r="F14">
            <v>362207365.41420001</v>
          </cell>
          <cell r="G14">
            <v>362207365.41420001</v>
          </cell>
        </row>
        <row r="15">
          <cell r="D15">
            <v>1261644352.220237</v>
          </cell>
          <cell r="E15">
            <v>1168350972</v>
          </cell>
          <cell r="F15">
            <v>5514268958.2489901</v>
          </cell>
          <cell r="G15">
            <v>5106511584.3204002</v>
          </cell>
        </row>
        <row r="16">
          <cell r="D16">
            <v>109604968.15085454</v>
          </cell>
          <cell r="E16">
            <v>76543589</v>
          </cell>
          <cell r="F16">
            <v>479050434.29693997</v>
          </cell>
          <cell r="G16">
            <v>334549067.44230002</v>
          </cell>
        </row>
        <row r="18">
          <cell r="D18">
            <v>3139455.08</v>
          </cell>
          <cell r="E18">
            <v>4143035</v>
          </cell>
          <cell r="F18">
            <v>13721616.318156</v>
          </cell>
          <cell r="G18">
            <v>18107963.074500002</v>
          </cell>
        </row>
        <row r="19">
          <cell r="D19">
            <v>2.514570951461792E-8</v>
          </cell>
          <cell r="E19">
            <v>0</v>
          </cell>
          <cell r="F19">
            <v>1.0990435257554055E-7</v>
          </cell>
          <cell r="G19">
            <v>0</v>
          </cell>
        </row>
        <row r="22">
          <cell r="D22">
            <v>329204004.73709178</v>
          </cell>
          <cell r="E22">
            <v>202167399</v>
          </cell>
          <cell r="F22">
            <v>1438851942.5044072</v>
          </cell>
          <cell r="G22">
            <v>883613050.80930007</v>
          </cell>
        </row>
        <row r="23">
          <cell r="D23">
            <v>690531906.10878813</v>
          </cell>
          <cell r="E23">
            <v>553537032</v>
          </cell>
          <cell r="F23">
            <v>3018107802.0296803</v>
          </cell>
          <cell r="G23">
            <v>2419344305.7624002</v>
          </cell>
        </row>
        <row r="24">
          <cell r="D24">
            <v>23958794.169999998</v>
          </cell>
          <cell r="E24">
            <v>209030</v>
          </cell>
          <cell r="F24">
            <v>104716701.678819</v>
          </cell>
          <cell r="G24">
            <v>913607.42100000009</v>
          </cell>
        </row>
        <row r="25">
          <cell r="D25">
            <v>50091260.649999999</v>
          </cell>
          <cell r="E25">
            <v>100655956</v>
          </cell>
          <cell r="F25">
            <v>218933872.92295501</v>
          </cell>
          <cell r="G25">
            <v>439936986.88920003</v>
          </cell>
        </row>
        <row r="27">
          <cell r="D27">
            <v>18622.786799907684</v>
          </cell>
          <cell r="E27">
            <v>18583</v>
          </cell>
          <cell r="F27">
            <v>81394.614266356526</v>
          </cell>
          <cell r="G27">
            <v>81220.718099999998</v>
          </cell>
        </row>
        <row r="28">
          <cell r="D28">
            <v>2560534776.7237716</v>
          </cell>
          <cell r="E28">
            <v>2199468209</v>
          </cell>
          <cell r="F28">
            <v>11191329335.626587</v>
          </cell>
          <cell r="G28">
            <v>9613215695.0762997</v>
          </cell>
        </row>
        <row r="31">
          <cell r="D31">
            <v>881102250.18999994</v>
          </cell>
          <cell r="E31">
            <v>1463323897</v>
          </cell>
          <cell r="F31">
            <v>3851033604.9054332</v>
          </cell>
          <cell r="G31">
            <v>6395749755.8478994</v>
          </cell>
        </row>
        <row r="32">
          <cell r="D32">
            <v>74050517.840000004</v>
          </cell>
          <cell r="E32">
            <v>74050518</v>
          </cell>
          <cell r="F32">
            <v>323652598.32328802</v>
          </cell>
          <cell r="G32">
            <v>323652599.0226</v>
          </cell>
        </row>
        <row r="33">
          <cell r="D33">
            <v>311636330.42009014</v>
          </cell>
          <cell r="E33">
            <v>125410659</v>
          </cell>
          <cell r="F33">
            <v>1362068909.3670881</v>
          </cell>
          <cell r="G33">
            <v>548132367.29130006</v>
          </cell>
        </row>
        <row r="34">
          <cell r="D34">
            <v>14810715.491621407</v>
          </cell>
          <cell r="E34">
            <v>-15503101</v>
          </cell>
          <cell r="F34">
            <v>64733194.199229687</v>
          </cell>
          <cell r="G34">
            <v>-67759403.540700004</v>
          </cell>
        </row>
        <row r="35">
          <cell r="D35">
            <v>1059285994.6215652</v>
          </cell>
          <cell r="E35">
            <v>1059285995</v>
          </cell>
          <cell r="F35">
            <v>4629821295.6924753</v>
          </cell>
          <cell r="G35">
            <v>4629821296.3465004</v>
          </cell>
        </row>
        <row r="36">
          <cell r="D36">
            <v>-596832659</v>
          </cell>
          <cell r="E36">
            <v>-596832659</v>
          </cell>
          <cell r="F36">
            <v>-2608576502.6912999</v>
          </cell>
          <cell r="G36">
            <v>-2608576502.6912999</v>
          </cell>
        </row>
        <row r="37">
          <cell r="D37">
            <v>-1112612836.0237627</v>
          </cell>
          <cell r="E37">
            <v>-1506582395</v>
          </cell>
          <cell r="F37">
            <v>-4862896922.4090595</v>
          </cell>
          <cell r="G37">
            <v>-6584819673.8264999</v>
          </cell>
        </row>
        <row r="38">
          <cell r="D38">
            <v>-185855571.72846028</v>
          </cell>
          <cell r="E38">
            <v>-199779921</v>
          </cell>
          <cell r="F38">
            <v>-812318947.35358143</v>
          </cell>
          <cell r="G38">
            <v>-873178100.7147001</v>
          </cell>
        </row>
        <row r="40">
          <cell r="D40">
            <v>16995744.003463451</v>
          </cell>
          <cell r="E40">
            <v>17924067</v>
          </cell>
          <cell r="F40">
            <v>74283294.885937706</v>
          </cell>
          <cell r="G40">
            <v>78340717.636900008</v>
          </cell>
        </row>
        <row r="44">
          <cell r="D44">
            <v>191729051.83000001</v>
          </cell>
          <cell r="E44">
            <v>240000000</v>
          </cell>
          <cell r="F44">
            <v>837990166.83338106</v>
          </cell>
          <cell r="G44">
            <v>1048968000.0000001</v>
          </cell>
        </row>
        <row r="46">
          <cell r="D46">
            <v>108237080.71855538</v>
          </cell>
          <cell r="E46">
            <v>81816635</v>
          </cell>
          <cell r="F46">
            <v>473071808.69659001</v>
          </cell>
          <cell r="G46">
            <v>357595966.59450001</v>
          </cell>
        </row>
        <row r="47">
          <cell r="D47">
            <v>72659145.679440409</v>
          </cell>
          <cell r="E47">
            <v>4339808</v>
          </cell>
          <cell r="F47">
            <v>317571328.0211302</v>
          </cell>
          <cell r="G47">
            <v>18967998.825600002</v>
          </cell>
        </row>
        <row r="48">
          <cell r="D48">
            <v>84606212.740388021</v>
          </cell>
          <cell r="E48">
            <v>79332744</v>
          </cell>
          <cell r="F48">
            <v>369788374.02441394</v>
          </cell>
          <cell r="G48">
            <v>346739624.2008</v>
          </cell>
        </row>
        <row r="49">
          <cell r="D49">
            <v>173749.44</v>
          </cell>
          <cell r="E49">
            <v>356061</v>
          </cell>
          <cell r="F49">
            <v>759406.67740800011</v>
          </cell>
          <cell r="G49">
            <v>1556235.8127000001</v>
          </cell>
        </row>
        <row r="52">
          <cell r="D52">
            <v>1543053292.5269141</v>
          </cell>
          <cell r="E52">
            <v>1267733760</v>
          </cell>
          <cell r="F52">
            <v>6744223017.0573835</v>
          </cell>
          <cell r="G52">
            <v>5540883944.6020012</v>
          </cell>
        </row>
        <row r="53">
          <cell r="D53">
            <v>44880251.790000014</v>
          </cell>
          <cell r="E53">
            <v>30912849</v>
          </cell>
          <cell r="F53">
            <v>196158115.49855307</v>
          </cell>
          <cell r="G53">
            <v>135110789.1243</v>
          </cell>
        </row>
        <row r="54">
          <cell r="D54">
            <v>3478830.26</v>
          </cell>
          <cell r="E54">
            <v>375916</v>
          </cell>
          <cell r="F54">
            <v>15204923.417382</v>
          </cell>
          <cell r="G54">
            <v>1643016.0612000001</v>
          </cell>
        </row>
        <row r="55">
          <cell r="D55">
            <v>3679908.1184996399</v>
          </cell>
          <cell r="E55">
            <v>4003884</v>
          </cell>
          <cell r="F55">
            <v>16083774.413526377</v>
          </cell>
          <cell r="G55">
            <v>17499775.798800003</v>
          </cell>
        </row>
        <row r="56">
          <cell r="D56">
            <v>0</v>
          </cell>
          <cell r="E56">
            <v>12342166</v>
          </cell>
          <cell r="F56">
            <v>0</v>
          </cell>
          <cell r="G56">
            <v>53943904.9362</v>
          </cell>
        </row>
        <row r="57">
          <cell r="D57">
            <v>42421794.300000004</v>
          </cell>
          <cell r="E57">
            <v>52949083</v>
          </cell>
          <cell r="F57">
            <v>185412936.34701002</v>
          </cell>
          <cell r="G57">
            <v>231424556.06810001</v>
          </cell>
        </row>
        <row r="59">
          <cell r="D59">
            <v>3034973.6399999997</v>
          </cell>
          <cell r="E59">
            <v>4008243</v>
          </cell>
          <cell r="F59">
            <v>13264959.288347999</v>
          </cell>
          <cell r="G59">
            <v>17518827.680100001</v>
          </cell>
        </row>
        <row r="63">
          <cell r="D63">
            <v>2560534776.7284818</v>
          </cell>
          <cell r="E63">
            <v>2199468209</v>
          </cell>
          <cell r="F63">
            <v>11191329335.627176</v>
          </cell>
          <cell r="G63">
            <v>9613215695.0763016</v>
          </cell>
        </row>
      </sheetData>
      <sheetData sheetId="2">
        <row r="6">
          <cell r="C6" t="str">
            <v>31 decembrie 2021</v>
          </cell>
        </row>
        <row r="9">
          <cell r="C9">
            <v>3348256153.2299995</v>
          </cell>
          <cell r="D9">
            <v>2334222534</v>
          </cell>
          <cell r="E9">
            <v>14634223168.922359</v>
          </cell>
          <cell r="F9">
            <v>10202186429.3538</v>
          </cell>
        </row>
        <row r="10">
          <cell r="C10">
            <v>-3141182173.5386276</v>
          </cell>
          <cell r="D10">
            <v>-2243249528</v>
          </cell>
          <cell r="E10">
            <v>-13729164925.885281</v>
          </cell>
          <cell r="F10">
            <v>-9804570713.0296001</v>
          </cell>
        </row>
        <row r="14">
          <cell r="C14">
            <v>-233309032.26676607</v>
          </cell>
          <cell r="D14">
            <v>-216271006</v>
          </cell>
          <cell r="E14">
            <v>-1019723787.3283545</v>
          </cell>
          <cell r="F14">
            <v>-945255685.92420006</v>
          </cell>
        </row>
        <row r="15">
          <cell r="C15">
            <v>23918588.648485094</v>
          </cell>
          <cell r="D15">
            <v>107398286.00000003</v>
          </cell>
          <cell r="E15">
            <v>104540975.40593381</v>
          </cell>
          <cell r="F15">
            <v>469405688.62020016</v>
          </cell>
        </row>
        <row r="16">
          <cell r="C16">
            <v>-104216986.53441261</v>
          </cell>
          <cell r="D16">
            <v>-110051303</v>
          </cell>
          <cell r="E16">
            <v>-455501183.04595721</v>
          </cell>
          <cell r="F16">
            <v>-481001230.02210003</v>
          </cell>
        </row>
        <row r="19">
          <cell r="C19">
            <v>-71830429.795719296</v>
          </cell>
          <cell r="D19">
            <v>-59560773</v>
          </cell>
          <cell r="E19">
            <v>-313949259.50815034</v>
          </cell>
          <cell r="F19">
            <v>-260322270.55110002</v>
          </cell>
        </row>
        <row r="20">
          <cell r="C20">
            <v>19778380.489999998</v>
          </cell>
          <cell r="D20">
            <v>32898826</v>
          </cell>
          <cell r="E20">
            <v>86445367.607642993</v>
          </cell>
          <cell r="F20">
            <v>143790898.79820001</v>
          </cell>
        </row>
        <row r="21">
          <cell r="C21">
            <v>6082693.753810674</v>
          </cell>
          <cell r="D21">
            <v>-9867013</v>
          </cell>
          <cell r="E21">
            <v>26585629.589780316</v>
          </cell>
          <cell r="F21">
            <v>-43125754.719100006</v>
          </cell>
        </row>
        <row r="25">
          <cell r="C25">
            <v>-34281089.038788684</v>
          </cell>
          <cell r="D25">
            <v>-34107415</v>
          </cell>
          <cell r="E25">
            <v>-149832355.86183372</v>
          </cell>
          <cell r="F25">
            <v>-149073278.7405</v>
          </cell>
        </row>
        <row r="30">
          <cell r="C30">
            <v>-185855571.72846055</v>
          </cell>
          <cell r="D30">
            <v>-199779921</v>
          </cell>
          <cell r="E30">
            <v>-812318947.35358262</v>
          </cell>
          <cell r="F30">
            <v>-873178100.7147001</v>
          </cell>
        </row>
        <row r="31">
          <cell r="C31">
            <v>-928323.3235583629</v>
          </cell>
          <cell r="D31">
            <v>1192529</v>
          </cell>
          <cell r="E31">
            <v>-4057422.7502765371</v>
          </cell>
          <cell r="F31">
            <v>5212184.5003000004</v>
          </cell>
        </row>
        <row r="35">
          <cell r="C35">
            <v>-0.69977835047423187</v>
          </cell>
          <cell r="D35">
            <v>-0.45290000000000002</v>
          </cell>
          <cell r="E35">
            <v>-3.0585212364177252</v>
          </cell>
          <cell r="F35">
            <v>-1.9794900300000002</v>
          </cell>
        </row>
      </sheetData>
      <sheetData sheetId="3">
        <row r="4">
          <cell r="B4" t="str">
            <v>31 decembrie 2021</v>
          </cell>
        </row>
        <row r="7">
          <cell r="B7">
            <v>-186783895.05201897</v>
          </cell>
          <cell r="C7">
            <v>-198587391.99999997</v>
          </cell>
          <cell r="D7">
            <v>-816376370.10385966</v>
          </cell>
          <cell r="E7">
            <v>-867965916.21440017</v>
          </cell>
        </row>
        <row r="11">
          <cell r="B11">
            <v>23600512.319999997</v>
          </cell>
          <cell r="C11">
            <v>0</v>
          </cell>
          <cell r="D11">
            <v>103150762.05702399</v>
          </cell>
          <cell r="E11">
            <v>0</v>
          </cell>
        </row>
        <row r="13">
          <cell r="B13">
            <v>23600512.319999997</v>
          </cell>
          <cell r="C13">
            <v>0</v>
          </cell>
          <cell r="D13">
            <v>103150762.05702399</v>
          </cell>
          <cell r="E13">
            <v>0</v>
          </cell>
        </row>
        <row r="16">
          <cell r="B16">
            <v>6713304.1228815848</v>
          </cell>
          <cell r="C16">
            <v>-3054281</v>
          </cell>
          <cell r="D16">
            <v>29341838.329878543</v>
          </cell>
          <cell r="E16">
            <v>-13349346.966700001</v>
          </cell>
        </row>
        <row r="17">
          <cell r="B17">
            <v>233240214.82356367</v>
          </cell>
          <cell r="C17">
            <v>2501751</v>
          </cell>
          <cell r="D17">
            <v>1019423006.9293498</v>
          </cell>
          <cell r="E17">
            <v>10934403.095700001</v>
          </cell>
        </row>
        <row r="18">
          <cell r="B18">
            <v>-37331164.371770181</v>
          </cell>
          <cell r="C18">
            <v>-400280</v>
          </cell>
          <cell r="D18">
            <v>-163163320.11969593</v>
          </cell>
          <cell r="E18">
            <v>-1749503.7960000001</v>
          </cell>
        </row>
        <row r="22">
          <cell r="B22">
            <v>202622354.57467508</v>
          </cell>
          <cell r="C22">
            <v>-952810</v>
          </cell>
          <cell r="D22">
            <v>885601525.13953245</v>
          </cell>
          <cell r="E22">
            <v>-4164447.6669999994</v>
          </cell>
        </row>
        <row r="24">
          <cell r="B24">
            <v>226222866.89467508</v>
          </cell>
          <cell r="C24">
            <v>-952810</v>
          </cell>
          <cell r="D24">
            <v>988752287.19655645</v>
          </cell>
          <cell r="E24">
            <v>-4164447.6669999994</v>
          </cell>
        </row>
        <row r="25">
          <cell r="B25">
            <v>39438971.842656106</v>
          </cell>
          <cell r="C25">
            <v>-199540201.99999997</v>
          </cell>
          <cell r="D25">
            <v>172375917.09269679</v>
          </cell>
          <cell r="E25">
            <v>-872130363.88140023</v>
          </cell>
        </row>
        <row r="27">
          <cell r="B27">
            <v>40367295.166214526</v>
          </cell>
          <cell r="C27">
            <v>-200732731</v>
          </cell>
          <cell r="D27">
            <v>176433339.84297383</v>
          </cell>
          <cell r="E27">
            <v>-877342548.38170016</v>
          </cell>
        </row>
        <row r="28">
          <cell r="B28">
            <v>-928323.3235583629</v>
          </cell>
          <cell r="C28">
            <v>1192529</v>
          </cell>
          <cell r="D28">
            <v>-4057422.7502765371</v>
          </cell>
          <cell r="E28">
            <v>5212184.5003000004</v>
          </cell>
        </row>
        <row r="30">
          <cell r="B30">
            <v>39438971.842656165</v>
          </cell>
          <cell r="C30">
            <v>-199540202</v>
          </cell>
          <cell r="D30">
            <v>172375917.09269729</v>
          </cell>
          <cell r="E30">
            <v>-872130363.88140011</v>
          </cell>
        </row>
      </sheetData>
      <sheetData sheetId="4">
        <row r="6">
          <cell r="C6" t="str">
            <v>31 decembrie 2021</v>
          </cell>
        </row>
        <row r="9">
          <cell r="C9">
            <v>-152502806.01323029</v>
          </cell>
          <cell r="D9">
            <v>-164479976.99999997</v>
          </cell>
          <cell r="E9">
            <v>-666544014.24202597</v>
          </cell>
          <cell r="F9">
            <v>-718892637.4739002</v>
          </cell>
        </row>
        <row r="12">
          <cell r="C12">
            <v>121267412.16</v>
          </cell>
          <cell r="D12">
            <v>119980126</v>
          </cell>
          <cell r="E12">
            <v>530023478.327712</v>
          </cell>
          <cell r="F12">
            <v>524397137.70820004</v>
          </cell>
        </row>
        <row r="13">
          <cell r="C13">
            <v>7724983.186131034</v>
          </cell>
          <cell r="D13">
            <v>5453070</v>
          </cell>
          <cell r="E13">
            <v>33763584.011622913</v>
          </cell>
          <cell r="F13">
            <v>23833732.049000002</v>
          </cell>
        </row>
        <row r="14">
          <cell r="C14">
            <v>4247835.2299999986</v>
          </cell>
          <cell r="D14">
            <v>-2059849</v>
          </cell>
          <cell r="E14">
            <v>18566013.439760994</v>
          </cell>
          <cell r="F14">
            <v>-9002982.0242999997</v>
          </cell>
        </row>
        <row r="15">
          <cell r="C15">
            <v>-38117185.419999987</v>
          </cell>
          <cell r="D15">
            <v>8629499</v>
          </cell>
          <cell r="E15">
            <v>-166598784.31519395</v>
          </cell>
          <cell r="F15">
            <v>37716951.279300004</v>
          </cell>
        </row>
        <row r="16">
          <cell r="C16">
            <v>105845407.62342337</v>
          </cell>
          <cell r="D16">
            <v>0</v>
          </cell>
          <cell r="E16">
            <v>462618523.09969652</v>
          </cell>
          <cell r="F16">
            <v>0</v>
          </cell>
        </row>
        <row r="17">
          <cell r="C17">
            <v>11066580.794936085</v>
          </cell>
          <cell r="D17">
            <v>-2905236</v>
          </cell>
          <cell r="E17">
            <v>48368704.680427149</v>
          </cell>
          <cell r="F17">
            <v>-12697914.985200001</v>
          </cell>
        </row>
        <row r="18">
          <cell r="C18">
            <v>920190.95324549731</v>
          </cell>
          <cell r="D18">
            <v>-1178141</v>
          </cell>
          <cell r="E18">
            <v>4021878.5993500953</v>
          </cell>
          <cell r="F18">
            <v>-5149300.8687000005</v>
          </cell>
        </row>
        <row r="19">
          <cell r="C19">
            <v>2759224.96</v>
          </cell>
          <cell r="D19">
            <v>12740</v>
          </cell>
          <cell r="E19">
            <v>12059744.532672001</v>
          </cell>
          <cell r="F19">
            <v>55682.718000000001</v>
          </cell>
        </row>
        <row r="20">
          <cell r="C20">
            <v>-2072081.3699999999</v>
          </cell>
          <cell r="D20">
            <v>-57466</v>
          </cell>
          <cell r="E20">
            <v>-9056444.4238590002</v>
          </cell>
          <cell r="F20">
            <v>-251166.64620000002</v>
          </cell>
        </row>
        <row r="21">
          <cell r="C21">
            <v>7991671.3857193002</v>
          </cell>
          <cell r="D21">
            <v>4644298</v>
          </cell>
          <cell r="E21">
            <v>34929196.125563346</v>
          </cell>
          <cell r="F21">
            <v>20298833.268600002</v>
          </cell>
        </row>
        <row r="22">
          <cell r="C22">
            <v>-17706299.119999997</v>
          </cell>
          <cell r="D22">
            <v>-32841360</v>
          </cell>
          <cell r="E22">
            <v>-77388923.183783993</v>
          </cell>
          <cell r="F22">
            <v>-143539732.15200001</v>
          </cell>
        </row>
        <row r="23">
          <cell r="C23">
            <v>35632731.390000001</v>
          </cell>
          <cell r="D23">
            <v>31993702</v>
          </cell>
          <cell r="E23">
            <v>155739979.08627301</v>
          </cell>
          <cell r="F23">
            <v>139834873.33140001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-280855.12999999989</v>
          </cell>
          <cell r="D25">
            <v>-699648</v>
          </cell>
          <cell r="E25">
            <v>-1227533.5166909995</v>
          </cell>
          <cell r="F25">
            <v>-3057951.5136000002</v>
          </cell>
        </row>
        <row r="26">
          <cell r="C26">
            <v>-11902815.235133372</v>
          </cell>
          <cell r="D26">
            <v>8773829</v>
          </cell>
          <cell r="E26">
            <v>-52023634.548197433</v>
          </cell>
          <cell r="F26">
            <v>38347774.410300002</v>
          </cell>
        </row>
        <row r="30">
          <cell r="C30">
            <v>-25522388.473491736</v>
          </cell>
          <cell r="D30">
            <v>-23536846</v>
          </cell>
          <cell r="E30">
            <v>-111550701.30109033</v>
          </cell>
          <cell r="F30">
            <v>-102872491.81220001</v>
          </cell>
        </row>
        <row r="31">
          <cell r="C31">
            <v>-132471116.67709178</v>
          </cell>
          <cell r="D31">
            <v>64011173</v>
          </cell>
          <cell r="E31">
            <v>-578991509.66056502</v>
          </cell>
          <cell r="F31">
            <v>279773633.83109999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C33">
            <v>290272609.63454038</v>
          </cell>
          <cell r="D33">
            <v>84895180</v>
          </cell>
          <cell r="E33">
            <v>1268694492.9296856</v>
          </cell>
          <cell r="F33">
            <v>371051367.22600001</v>
          </cell>
        </row>
        <row r="34">
          <cell r="C34">
            <v>132279104.48395687</v>
          </cell>
          <cell r="D34">
            <v>125369507</v>
          </cell>
          <cell r="E34">
            <v>578152281.96803021</v>
          </cell>
          <cell r="F34">
            <v>547952509.24489999</v>
          </cell>
        </row>
        <row r="38">
          <cell r="C38" t="str">
            <v xml:space="preserve"> </v>
          </cell>
          <cell r="D38" t="str">
            <v xml:space="preserve"> </v>
          </cell>
          <cell r="E38" t="str">
            <v xml:space="preserve"> </v>
          </cell>
          <cell r="F38" t="str">
            <v xml:space="preserve"> </v>
          </cell>
        </row>
        <row r="42">
          <cell r="C42">
            <v>-49419893.909999996</v>
          </cell>
          <cell r="D42">
            <v>-119491275</v>
          </cell>
          <cell r="E42">
            <v>-215999532.312437</v>
          </cell>
          <cell r="F42">
            <v>-522260517.64250004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-1476713.11</v>
          </cell>
          <cell r="D44">
            <v>-2989101</v>
          </cell>
          <cell r="E44">
            <v>-6454269.9898770005</v>
          </cell>
          <cell r="F44">
            <v>-13064463.740700001</v>
          </cell>
        </row>
        <row r="45">
          <cell r="C45">
            <v>3462540.17</v>
          </cell>
          <cell r="D45">
            <v>6133353</v>
          </cell>
          <cell r="E45">
            <v>15133724.321019001</v>
          </cell>
          <cell r="F45">
            <v>26807045.9571</v>
          </cell>
        </row>
        <row r="46">
          <cell r="D46">
            <v>0</v>
          </cell>
          <cell r="E46">
            <v>0</v>
          </cell>
          <cell r="F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</row>
        <row r="48">
          <cell r="C48">
            <v>-47434066.849999994</v>
          </cell>
          <cell r="D48">
            <v>-116347023</v>
          </cell>
          <cell r="E48">
            <v>-207320077.98129499</v>
          </cell>
          <cell r="F48">
            <v>-508517935.42610008</v>
          </cell>
        </row>
        <row r="51">
          <cell r="C51">
            <v>-106256792.83999987</v>
          </cell>
          <cell r="D51">
            <v>98870784</v>
          </cell>
          <cell r="E51">
            <v>-464416558.44578749</v>
          </cell>
          <cell r="F51">
            <v>432134535.62880003</v>
          </cell>
        </row>
        <row r="52">
          <cell r="C52">
            <v>-2.9802322387695313E-8</v>
          </cell>
          <cell r="D52">
            <v>63756436</v>
          </cell>
          <cell r="E52">
            <v>-1.3025701045989991E-7</v>
          </cell>
          <cell r="F52">
            <v>278660254.82520002</v>
          </cell>
        </row>
        <row r="53">
          <cell r="C53">
            <v>-48270948.169999987</v>
          </cell>
          <cell r="D53">
            <v>-63756436</v>
          </cell>
          <cell r="E53">
            <v>-210977833.16661894</v>
          </cell>
          <cell r="F53">
            <v>-278660254.82520002</v>
          </cell>
        </row>
        <row r="54">
          <cell r="C54">
            <v>-10655710</v>
          </cell>
          <cell r="D54">
            <v>-10733365</v>
          </cell>
          <cell r="E54">
            <v>-46572911.697000004</v>
          </cell>
          <cell r="F54">
            <v>-46912318.405500002</v>
          </cell>
        </row>
        <row r="55">
          <cell r="C55">
            <v>-10448419.347736953</v>
          </cell>
          <cell r="D55">
            <v>41577124</v>
          </cell>
          <cell r="E55">
            <v>-45666906.443153903</v>
          </cell>
          <cell r="F55">
            <v>181721135.86680001</v>
          </cell>
        </row>
        <row r="56">
          <cell r="C56">
            <v>-14777788.842876172</v>
          </cell>
          <cell r="D56">
            <v>-9283821</v>
          </cell>
          <cell r="E56">
            <v>-64589281.695558891</v>
          </cell>
          <cell r="F56">
            <v>-40576796.444700003</v>
          </cell>
        </row>
        <row r="57">
          <cell r="C57">
            <v>-19874069.18226305</v>
          </cell>
          <cell r="D57">
            <v>-17259261</v>
          </cell>
          <cell r="E57">
            <v>-86863594.174917117</v>
          </cell>
          <cell r="F57">
            <v>-75435052.052699998</v>
          </cell>
        </row>
        <row r="60">
          <cell r="C60">
            <v>-50564695.353827536</v>
          </cell>
          <cell r="D60">
            <v>87459532.00000003</v>
          </cell>
          <cell r="E60">
            <v>-221003113.96297479</v>
          </cell>
          <cell r="F60">
            <v>382259377.51239979</v>
          </cell>
        </row>
        <row r="62">
          <cell r="C62">
            <v>100655956</v>
          </cell>
          <cell r="D62">
            <v>13196424</v>
          </cell>
          <cell r="E62">
            <v>439936986.88920003</v>
          </cell>
          <cell r="F62">
            <v>57677609.376800001</v>
          </cell>
        </row>
        <row r="64">
          <cell r="C64">
            <v>50091260.649999999</v>
          </cell>
          <cell r="D64">
            <v>100655956</v>
          </cell>
          <cell r="E64">
            <v>218933872.92295501</v>
          </cell>
          <cell r="F64">
            <v>439936986.88920003</v>
          </cell>
        </row>
      </sheetData>
      <sheetData sheetId="5">
        <row r="8">
          <cell r="A8" t="str">
            <v>31 decembrie 2019</v>
          </cell>
          <cell r="B8">
            <v>1463323897</v>
          </cell>
          <cell r="C8">
            <v>74050518</v>
          </cell>
          <cell r="D8">
            <v>-1514772382</v>
          </cell>
          <cell r="E8">
            <v>155307411</v>
          </cell>
          <cell r="F8">
            <v>-25118634</v>
          </cell>
          <cell r="G8">
            <v>-596832659</v>
          </cell>
          <cell r="H8">
            <v>1046837175</v>
          </cell>
          <cell r="J8">
            <v>16731538</v>
          </cell>
        </row>
        <row r="9">
          <cell r="B9">
            <v>0</v>
          </cell>
          <cell r="C9">
            <v>0</v>
          </cell>
          <cell r="D9">
            <v>-199779921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1192529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-3054281</v>
          </cell>
          <cell r="J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2501751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-400280</v>
          </cell>
          <cell r="G12">
            <v>0</v>
          </cell>
          <cell r="H12">
            <v>0</v>
          </cell>
          <cell r="J12">
            <v>0</v>
          </cell>
        </row>
        <row r="15">
          <cell r="B15">
            <v>0</v>
          </cell>
          <cell r="C15">
            <v>0</v>
          </cell>
          <cell r="D15">
            <v>8189987</v>
          </cell>
          <cell r="E15">
            <v>-8189987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1310398</v>
          </cell>
          <cell r="G16">
            <v>0</v>
          </cell>
          <cell r="H16">
            <v>0</v>
          </cell>
          <cell r="J16">
            <v>0</v>
          </cell>
        </row>
        <row r="21">
          <cell r="B21">
            <v>0</v>
          </cell>
          <cell r="C21">
            <v>0</v>
          </cell>
          <cell r="D21">
            <v>-185855571.72846028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J21">
            <v>-928323.3235583629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233240214.82356367</v>
          </cell>
          <cell r="F22">
            <v>0</v>
          </cell>
          <cell r="G22">
            <v>0</v>
          </cell>
          <cell r="H22">
            <v>0</v>
          </cell>
          <cell r="J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-37331164.371770181</v>
          </cell>
          <cell r="G23">
            <v>0</v>
          </cell>
          <cell r="H23">
            <v>0</v>
          </cell>
          <cell r="J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23600512.319999997</v>
          </cell>
          <cell r="J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6713304.1228815848</v>
          </cell>
          <cell r="J25">
            <v>0</v>
          </cell>
        </row>
        <row r="28">
          <cell r="B28">
            <v>0</v>
          </cell>
          <cell r="C28">
            <v>0</v>
          </cell>
          <cell r="D28">
            <v>11527833.217258684</v>
          </cell>
          <cell r="E28">
            <v>-11527833.217258684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1844453.9245761142</v>
          </cell>
          <cell r="G29">
            <v>0</v>
          </cell>
          <cell r="H29">
            <v>0</v>
          </cell>
          <cell r="J29">
            <v>0</v>
          </cell>
        </row>
        <row r="30">
          <cell r="B30">
            <v>-582221647</v>
          </cell>
          <cell r="C30">
            <v>0</v>
          </cell>
          <cell r="D30">
            <v>582221647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</row>
        <row r="44">
          <cell r="B44">
            <v>6395749756.6178999</v>
          </cell>
          <cell r="C44">
            <v>323652598.32260001</v>
          </cell>
          <cell r="D44">
            <v>-6620615646.7474012</v>
          </cell>
          <cell r="E44">
            <v>678802101.25770009</v>
          </cell>
          <cell r="F44">
            <v>-109786013.62380001</v>
          </cell>
          <cell r="G44">
            <v>-2608576502.6912999</v>
          </cell>
          <cell r="H44">
            <v>4575411236.4724998</v>
          </cell>
          <cell r="J44">
            <v>73128533.136600003</v>
          </cell>
        </row>
        <row r="45">
          <cell r="B45">
            <v>0</v>
          </cell>
          <cell r="C45">
            <v>0</v>
          </cell>
          <cell r="D45">
            <v>-873178100.7147001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J45">
            <v>5212184.5003000004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-13349346.966700001</v>
          </cell>
          <cell r="J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10934403.095700001</v>
          </cell>
          <cell r="F47">
            <v>0</v>
          </cell>
          <cell r="G47">
            <v>0</v>
          </cell>
          <cell r="H47">
            <v>0</v>
          </cell>
          <cell r="J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-1749503.7960000001</v>
          </cell>
          <cell r="G48">
            <v>0</v>
          </cell>
          <cell r="H48">
            <v>0</v>
          </cell>
          <cell r="J48">
            <v>0</v>
          </cell>
        </row>
        <row r="51">
          <cell r="B51">
            <v>0</v>
          </cell>
          <cell r="C51">
            <v>0</v>
          </cell>
          <cell r="D51">
            <v>35795976.1809</v>
          </cell>
          <cell r="E51">
            <v>-35795976.1809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5727356.5386000006</v>
          </cell>
          <cell r="G52">
            <v>0</v>
          </cell>
          <cell r="H52">
            <v>0</v>
          </cell>
          <cell r="J52">
            <v>0</v>
          </cell>
        </row>
        <row r="57">
          <cell r="B57">
            <v>0</v>
          </cell>
          <cell r="C57">
            <v>0</v>
          </cell>
          <cell r="D57">
            <v>-812318947.35358143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-4057422.7502765371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1019423006.9293498</v>
          </cell>
          <cell r="F58">
            <v>0</v>
          </cell>
          <cell r="G58">
            <v>0</v>
          </cell>
          <cell r="H58">
            <v>0</v>
          </cell>
          <cell r="J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-163163320.11969593</v>
          </cell>
          <cell r="G59">
            <v>0</v>
          </cell>
          <cell r="H59">
            <v>0</v>
          </cell>
          <cell r="J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103150762.05702399</v>
          </cell>
          <cell r="J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29341838.329878543</v>
          </cell>
          <cell r="J61">
            <v>0</v>
          </cell>
        </row>
        <row r="64">
          <cell r="B64">
            <v>0</v>
          </cell>
          <cell r="C64">
            <v>0</v>
          </cell>
          <cell r="D64">
            <v>50384697.162672535</v>
          </cell>
          <cell r="E64">
            <v>-50384697.162672535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8061552.4281448228</v>
          </cell>
          <cell r="G65">
            <v>0</v>
          </cell>
          <cell r="H65">
            <v>0</v>
          </cell>
          <cell r="J65">
            <v>0</v>
          </cell>
        </row>
        <row r="66">
          <cell r="B66">
            <v>-2544716151.7129002</v>
          </cell>
          <cell r="C66">
            <v>0</v>
          </cell>
          <cell r="D66">
            <v>2544716151.7129002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D18" sqref="D18"/>
    </sheetView>
  </sheetViews>
  <sheetFormatPr defaultColWidth="9" defaultRowHeight="14.5" x14ac:dyDescent="0.35"/>
  <cols>
    <col min="1" max="2" width="9" style="23"/>
    <col min="3" max="3" width="13.26953125" style="23" customWidth="1"/>
    <col min="4" max="4" width="9" style="23"/>
    <col min="5" max="5" width="9" style="23" customWidth="1"/>
    <col min="6" max="16384" width="9" style="23"/>
  </cols>
  <sheetData>
    <row r="1" spans="1:7" x14ac:dyDescent="0.35">
      <c r="A1" s="31" t="s">
        <v>0</v>
      </c>
    </row>
    <row r="2" spans="1:7" x14ac:dyDescent="0.35">
      <c r="C2" s="18" t="s">
        <v>35</v>
      </c>
    </row>
    <row r="3" spans="1:7" x14ac:dyDescent="0.35">
      <c r="A3" s="16"/>
      <c r="B3" s="16"/>
      <c r="C3" s="17" t="s">
        <v>138</v>
      </c>
      <c r="D3" s="16"/>
      <c r="E3" s="16"/>
    </row>
    <row r="4" spans="1:7" x14ac:dyDescent="0.35">
      <c r="A4" s="16"/>
      <c r="B4" s="16"/>
      <c r="C4" s="17" t="s">
        <v>122</v>
      </c>
      <c r="D4" s="16"/>
      <c r="E4" s="16"/>
    </row>
    <row r="5" spans="1:7" x14ac:dyDescent="0.35">
      <c r="A5" s="15"/>
    </row>
    <row r="6" spans="1:7" x14ac:dyDescent="0.35">
      <c r="A6" s="24" t="s">
        <v>46</v>
      </c>
    </row>
    <row r="7" spans="1:7" x14ac:dyDescent="0.35">
      <c r="A7" s="24" t="s">
        <v>47</v>
      </c>
    </row>
    <row r="8" spans="1:7" x14ac:dyDescent="0.35">
      <c r="A8" s="24" t="s">
        <v>48</v>
      </c>
    </row>
    <row r="9" spans="1:7" x14ac:dyDescent="0.35">
      <c r="A9" s="24" t="s">
        <v>49</v>
      </c>
    </row>
    <row r="10" spans="1:7" x14ac:dyDescent="0.35">
      <c r="A10" s="24" t="s">
        <v>50</v>
      </c>
    </row>
    <row r="12" spans="1:7" x14ac:dyDescent="0.35">
      <c r="A12" s="19"/>
      <c r="B12" s="19"/>
      <c r="C12" s="19"/>
      <c r="D12" s="19"/>
      <c r="E12" s="19"/>
      <c r="F12" s="19"/>
      <c r="G12" s="19"/>
    </row>
    <row r="13" spans="1:7" x14ac:dyDescent="0.35">
      <c r="A13" s="20" t="s">
        <v>123</v>
      </c>
      <c r="B13" s="19"/>
      <c r="C13" s="19"/>
      <c r="D13" s="19"/>
      <c r="E13" s="19"/>
      <c r="F13" s="19"/>
      <c r="G13" s="19"/>
    </row>
    <row r="14" spans="1:7" x14ac:dyDescent="0.35">
      <c r="A14" s="20" t="s">
        <v>45</v>
      </c>
      <c r="B14" s="19"/>
      <c r="C14" s="19"/>
      <c r="D14" s="19"/>
      <c r="E14" s="19"/>
      <c r="F14" s="19"/>
      <c r="G14" s="19"/>
    </row>
    <row r="15" spans="1:7" x14ac:dyDescent="0.35">
      <c r="A15" s="19"/>
      <c r="B15" s="19"/>
      <c r="C15" s="19"/>
      <c r="D15" s="19"/>
      <c r="E15" s="19"/>
      <c r="F15" s="19"/>
      <c r="G15" s="19"/>
    </row>
    <row r="16" spans="1:7" x14ac:dyDescent="0.35">
      <c r="A16" s="19"/>
      <c r="B16" s="19"/>
      <c r="C16" s="19"/>
      <c r="D16" s="19"/>
      <c r="E16" s="19"/>
      <c r="F16" s="19"/>
      <c r="G16" s="19"/>
    </row>
  </sheetData>
  <hyperlinks>
    <hyperlink ref="A9" location="'Sit fluxurilor de trezorerie'!A1" display="SITUATIA FLUXURILOR DE NUMERAR"/>
    <hyperlink ref="A7" location="'Sit profitului sau pierderii'!A1" display="SITUATIA PROFITULUI SAU PIERDERII PENTRU PERIOADA DE NOUA LUNI INCHEIATA LA 30 SEPTEMBRIE 2020"/>
    <hyperlink ref="A6" location="'Sit pozitiei financiare'!A1" display="SITUATIA INDIVIDUALA A POZITIEI FINANCIARE"/>
    <hyperlink ref="A8" location="'Alte elemente ale rezultatului '!A1" display="ALTE ELEMENTE ALE REZULTATULUI"/>
    <hyperlink ref="A10" location="'Sit modificarilor capitalurilor'!A1" display="SITUATIA MODIFICARILOR CAPITALURILOR PROPRII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zoomScaleNormal="100" workbookViewId="0">
      <pane xSplit="1" ySplit="7" topLeftCell="B44" activePane="bottomRight" state="frozen"/>
      <selection pane="topRight" activeCell="B1" sqref="B1"/>
      <selection pane="bottomLeft" activeCell="A8" sqref="A8"/>
      <selection pane="bottomRight" activeCell="B6" sqref="B6:E6"/>
    </sheetView>
  </sheetViews>
  <sheetFormatPr defaultColWidth="9" defaultRowHeight="10" x14ac:dyDescent="0.2"/>
  <cols>
    <col min="1" max="1" width="43.1796875" style="1" customWidth="1"/>
    <col min="2" max="2" width="15.1796875" style="129" customWidth="1"/>
    <col min="3" max="3" width="15.1796875" style="1" customWidth="1"/>
    <col min="4" max="5" width="15.1796875" style="26" customWidth="1"/>
    <col min="6" max="6" width="8.1796875" style="49" customWidth="1"/>
    <col min="7" max="7" width="4.81640625" style="49" customWidth="1"/>
    <col min="8" max="8" width="55.81640625" style="132" bestFit="1" customWidth="1"/>
    <col min="9" max="9" width="9" style="131"/>
    <col min="10" max="10" width="9" style="26"/>
    <col min="11" max="11" width="6.54296875" style="26" bestFit="1" customWidth="1"/>
    <col min="12" max="12" width="5.7265625" style="26" bestFit="1" customWidth="1"/>
    <col min="13" max="13" width="6.54296875" style="26" bestFit="1" customWidth="1"/>
    <col min="14" max="14" width="5.7265625" style="26" bestFit="1" customWidth="1"/>
    <col min="15" max="16384" width="9" style="26"/>
  </cols>
  <sheetData>
    <row r="1" spans="1:9" ht="10.5" x14ac:dyDescent="0.25">
      <c r="A1" s="3" t="s">
        <v>0</v>
      </c>
      <c r="H1" s="130"/>
    </row>
    <row r="2" spans="1:9" ht="10.5" x14ac:dyDescent="0.25">
      <c r="A2" s="53" t="s">
        <v>139</v>
      </c>
      <c r="H2" s="130"/>
    </row>
    <row r="3" spans="1:9" x14ac:dyDescent="0.2">
      <c r="A3" s="52" t="s">
        <v>119</v>
      </c>
    </row>
    <row r="4" spans="1:9" x14ac:dyDescent="0.2">
      <c r="A4" s="133"/>
      <c r="B4" s="112"/>
      <c r="C4" s="2"/>
    </row>
    <row r="5" spans="1:9" ht="13.5" x14ac:dyDescent="0.55000000000000004">
      <c r="A5" s="3"/>
      <c r="B5" s="56" t="s">
        <v>124</v>
      </c>
      <c r="C5" s="56" t="s">
        <v>39</v>
      </c>
      <c r="D5" s="56" t="s">
        <v>124</v>
      </c>
      <c r="E5" s="56" t="s">
        <v>39</v>
      </c>
      <c r="F5" s="22"/>
    </row>
    <row r="6" spans="1:9" ht="10.5" x14ac:dyDescent="0.2">
      <c r="B6" s="139" t="s">
        <v>36</v>
      </c>
      <c r="C6" s="139" t="s">
        <v>36</v>
      </c>
      <c r="D6" s="139" t="s">
        <v>36</v>
      </c>
      <c r="E6" s="139" t="s">
        <v>36</v>
      </c>
      <c r="F6" s="22"/>
    </row>
    <row r="7" spans="1:9" ht="10.5" x14ac:dyDescent="0.25">
      <c r="B7" s="57" t="s">
        <v>52</v>
      </c>
      <c r="C7" s="57" t="s">
        <v>52</v>
      </c>
      <c r="D7" s="57" t="s">
        <v>53</v>
      </c>
      <c r="E7" s="57" t="s">
        <v>53</v>
      </c>
      <c r="F7" s="58"/>
    </row>
    <row r="8" spans="1:9" ht="10.5" x14ac:dyDescent="0.25">
      <c r="B8" s="57"/>
      <c r="C8" s="57"/>
      <c r="D8" s="141" t="s">
        <v>54</v>
      </c>
      <c r="E8" s="141"/>
      <c r="F8" s="47"/>
      <c r="H8" s="134"/>
      <c r="I8" s="12"/>
    </row>
    <row r="9" spans="1:9" x14ac:dyDescent="0.2">
      <c r="A9" s="1" t="s">
        <v>2</v>
      </c>
      <c r="B9" s="5">
        <f>+[1]BS!D13</f>
        <v>9469706.8200000022</v>
      </c>
      <c r="C9" s="5">
        <f>+[1]BS!E13</f>
        <v>10970907</v>
      </c>
      <c r="D9" s="5">
        <f>+[1]BS!F13</f>
        <v>41389247.598174013</v>
      </c>
      <c r="E9" s="5">
        <f>+[1]BS!G13</f>
        <v>47950543.2249</v>
      </c>
      <c r="F9" s="37"/>
      <c r="H9" s="116"/>
      <c r="I9" s="12"/>
    </row>
    <row r="10" spans="1:9" x14ac:dyDescent="0.2">
      <c r="A10" s="1" t="s">
        <v>3</v>
      </c>
      <c r="B10" s="5">
        <f>+[1]BS!D14</f>
        <v>82871706</v>
      </c>
      <c r="C10" s="5">
        <f>+[1]BS!E14</f>
        <v>82871706</v>
      </c>
      <c r="D10" s="5">
        <f>+[1]BS!F14</f>
        <v>362207365.41420001</v>
      </c>
      <c r="E10" s="5">
        <f>+[1]BS!G14</f>
        <v>362207365.41420001</v>
      </c>
      <c r="F10" s="37"/>
      <c r="H10" s="116"/>
      <c r="I10" s="12"/>
    </row>
    <row r="11" spans="1:9" x14ac:dyDescent="0.2">
      <c r="A11" s="1" t="s">
        <v>4</v>
      </c>
      <c r="B11" s="5">
        <f>+[1]BS!D15</f>
        <v>1261644352.220237</v>
      </c>
      <c r="C11" s="5">
        <f>+[1]BS!E15</f>
        <v>1168350972</v>
      </c>
      <c r="D11" s="5">
        <f>+[1]BS!F15</f>
        <v>5514268958.2489901</v>
      </c>
      <c r="E11" s="5">
        <f>+[1]BS!G15</f>
        <v>5106511584.3204002</v>
      </c>
      <c r="F11" s="37"/>
      <c r="H11" s="116"/>
      <c r="I11" s="12"/>
    </row>
    <row r="12" spans="1:9" x14ac:dyDescent="0.2">
      <c r="A12" s="12" t="s">
        <v>108</v>
      </c>
      <c r="B12" s="5">
        <f>+[1]BS!D16</f>
        <v>109604968.15085454</v>
      </c>
      <c r="C12" s="5">
        <f>+[1]BS!E16</f>
        <v>76543589</v>
      </c>
      <c r="D12" s="5">
        <f>+[1]BS!F16</f>
        <v>479050434.29693997</v>
      </c>
      <c r="E12" s="5">
        <f>+[1]BS!G16</f>
        <v>334549067.44230002</v>
      </c>
      <c r="F12" s="37"/>
      <c r="H12" s="116"/>
      <c r="I12" s="12"/>
    </row>
    <row r="13" spans="1:9" hidden="1" x14ac:dyDescent="0.2">
      <c r="B13" s="5">
        <f>+[1]BS!D17</f>
        <v>0</v>
      </c>
      <c r="C13" s="5">
        <f>+[1]BS!E17</f>
        <v>0</v>
      </c>
      <c r="D13" s="5">
        <f>+[1]BS!F17</f>
        <v>0</v>
      </c>
      <c r="E13" s="5">
        <f>+[1]BS!G17</f>
        <v>0</v>
      </c>
      <c r="F13" s="37"/>
      <c r="H13" s="116"/>
      <c r="I13" s="12"/>
    </row>
    <row r="14" spans="1:9" x14ac:dyDescent="0.2">
      <c r="A14" s="1" t="s">
        <v>51</v>
      </c>
      <c r="B14" s="5">
        <f>+[1]BS!D18</f>
        <v>3139455.08</v>
      </c>
      <c r="C14" s="5">
        <f>+[1]BS!E18</f>
        <v>4143035</v>
      </c>
      <c r="D14" s="5">
        <f>+[1]BS!F18</f>
        <v>13721616.318156</v>
      </c>
      <c r="E14" s="5">
        <f>+[1]BS!G18</f>
        <v>18107963.074500002</v>
      </c>
      <c r="F14" s="37"/>
      <c r="H14" s="116"/>
      <c r="I14" s="12"/>
    </row>
    <row r="15" spans="1:9" hidden="1" x14ac:dyDescent="0.2">
      <c r="A15" s="12" t="s">
        <v>107</v>
      </c>
      <c r="B15" s="5">
        <f>+[1]BS!D19</f>
        <v>2.514570951461792E-8</v>
      </c>
      <c r="C15" s="5">
        <f>+[1]BS!E19</f>
        <v>0</v>
      </c>
      <c r="D15" s="5">
        <f>+[1]BS!F19</f>
        <v>1.0990435257554055E-7</v>
      </c>
      <c r="E15" s="5">
        <f>+[1]BS!G19</f>
        <v>0</v>
      </c>
      <c r="F15" s="37"/>
      <c r="H15" s="116"/>
      <c r="I15" s="12"/>
    </row>
    <row r="16" spans="1:9" ht="10.5" x14ac:dyDescent="0.25">
      <c r="A16" s="28" t="s">
        <v>5</v>
      </c>
      <c r="B16" s="6">
        <f>SUM(B9:B15)</f>
        <v>1466730188.2710915</v>
      </c>
      <c r="C16" s="6">
        <f t="shared" ref="C16:E16" si="0">SUM(C9:C15)</f>
        <v>1342880209</v>
      </c>
      <c r="D16" s="6">
        <f t="shared" si="0"/>
        <v>6410637621.8764601</v>
      </c>
      <c r="E16" s="6">
        <f t="shared" si="0"/>
        <v>5869326523.4763002</v>
      </c>
      <c r="F16" s="46"/>
      <c r="H16" s="116"/>
      <c r="I16" s="12"/>
    </row>
    <row r="17" spans="1:9" hidden="1" x14ac:dyDescent="0.2">
      <c r="A17" s="7"/>
      <c r="B17" s="4"/>
      <c r="C17" s="4"/>
      <c r="H17" s="116"/>
      <c r="I17" s="12"/>
    </row>
    <row r="18" spans="1:9" x14ac:dyDescent="0.2">
      <c r="A18" s="1" t="s">
        <v>6</v>
      </c>
      <c r="B18" s="5">
        <f>+[1]BS!D22</f>
        <v>329204004.73709178</v>
      </c>
      <c r="C18" s="5">
        <f>+[1]BS!E22</f>
        <v>202167399</v>
      </c>
      <c r="D18" s="5">
        <f>+[1]BS!F22</f>
        <v>1438851942.5044072</v>
      </c>
      <c r="E18" s="5">
        <f>+[1]BS!G22</f>
        <v>883613050.80930007</v>
      </c>
      <c r="F18" s="37"/>
      <c r="H18" s="116"/>
      <c r="I18" s="12"/>
    </row>
    <row r="19" spans="1:9" x14ac:dyDescent="0.2">
      <c r="A19" s="12" t="s">
        <v>103</v>
      </c>
      <c r="B19" s="5">
        <f>+[1]BS!D23+[1]BS!D27</f>
        <v>690550528.89558804</v>
      </c>
      <c r="C19" s="5">
        <f>+[1]BS!E23+[1]BS!E27</f>
        <v>553555615</v>
      </c>
      <c r="D19" s="5">
        <f>+[1]BS!F23+[1]BS!F27</f>
        <v>3018189196.6439466</v>
      </c>
      <c r="E19" s="5">
        <f>+[1]BS!G23+[1]BS!G27</f>
        <v>2419425526.4805002</v>
      </c>
      <c r="F19" s="37"/>
      <c r="H19" s="116"/>
      <c r="I19" s="12"/>
    </row>
    <row r="20" spans="1:9" x14ac:dyDescent="0.2">
      <c r="A20" s="1" t="s">
        <v>7</v>
      </c>
      <c r="B20" s="5">
        <f>+[1]BS!D24</f>
        <v>23958794.169999998</v>
      </c>
      <c r="C20" s="5">
        <f>+[1]BS!E24</f>
        <v>209030</v>
      </c>
      <c r="D20" s="5">
        <f>+[1]BS!F24</f>
        <v>104716701.678819</v>
      </c>
      <c r="E20" s="5">
        <f>+[1]BS!G24</f>
        <v>913607.42100000009</v>
      </c>
      <c r="F20" s="37"/>
      <c r="H20" s="116"/>
      <c r="I20" s="12"/>
    </row>
    <row r="21" spans="1:9" x14ac:dyDescent="0.2">
      <c r="A21" s="1" t="s">
        <v>8</v>
      </c>
      <c r="B21" s="5">
        <f>+[1]BS!D25</f>
        <v>50091260.649999999</v>
      </c>
      <c r="C21" s="5">
        <f>+[1]BS!E25</f>
        <v>100655956</v>
      </c>
      <c r="D21" s="5">
        <f>+[1]BS!F25</f>
        <v>218933872.92295501</v>
      </c>
      <c r="E21" s="5">
        <f>+[1]BS!G25</f>
        <v>439936986.88920003</v>
      </c>
      <c r="F21" s="37"/>
      <c r="H21" s="116"/>
      <c r="I21" s="12"/>
    </row>
    <row r="22" spans="1:9" ht="10.5" x14ac:dyDescent="0.25">
      <c r="A22" s="3" t="s">
        <v>9</v>
      </c>
      <c r="B22" s="6">
        <f>SUM(B18:B21)+1</f>
        <v>1093804589.4526799</v>
      </c>
      <c r="C22" s="6">
        <f t="shared" ref="C22:E22" si="1">SUM(C18:C21)</f>
        <v>856588000</v>
      </c>
      <c r="D22" s="6">
        <f t="shared" si="1"/>
        <v>4780691713.7501268</v>
      </c>
      <c r="E22" s="6">
        <f t="shared" si="1"/>
        <v>3743889171.6000004</v>
      </c>
      <c r="F22" s="46"/>
      <c r="H22" s="116"/>
      <c r="I22" s="12"/>
    </row>
    <row r="23" spans="1:9" x14ac:dyDescent="0.2">
      <c r="B23" s="4"/>
      <c r="C23" s="4"/>
      <c r="D23" s="4"/>
      <c r="E23" s="4"/>
      <c r="H23" s="116"/>
      <c r="I23" s="12"/>
    </row>
    <row r="24" spans="1:9" ht="11" thickBot="1" x14ac:dyDescent="0.3">
      <c r="A24" s="3" t="s">
        <v>10</v>
      </c>
      <c r="B24" s="8">
        <f>+B16+B22+B23-1</f>
        <v>2560534776.7237711</v>
      </c>
      <c r="C24" s="8">
        <f t="shared" ref="C24:E24" si="2">+C16+C22+C23</f>
        <v>2199468209</v>
      </c>
      <c r="D24" s="8">
        <f t="shared" si="2"/>
        <v>11191329335.626587</v>
      </c>
      <c r="E24" s="8">
        <f t="shared" si="2"/>
        <v>9613215695.0763016</v>
      </c>
      <c r="F24" s="46"/>
      <c r="H24" s="116"/>
      <c r="I24" s="12"/>
    </row>
    <row r="25" spans="1:9" ht="10.5" hidden="1" thickTop="1" x14ac:dyDescent="0.2">
      <c r="B25" s="51">
        <f>+[1]BS!D28-B24</f>
        <v>0</v>
      </c>
      <c r="C25" s="51">
        <f>+[1]BS!E28-C24</f>
        <v>0</v>
      </c>
      <c r="D25" s="51">
        <f>+[1]BS!F28-D24</f>
        <v>0</v>
      </c>
      <c r="E25" s="51">
        <f>+[1]BS!G28-E24</f>
        <v>0</v>
      </c>
      <c r="F25" s="48"/>
      <c r="H25" s="116"/>
      <c r="I25" s="12"/>
    </row>
    <row r="26" spans="1:9" hidden="1" x14ac:dyDescent="0.2">
      <c r="B26" s="4"/>
      <c r="C26" s="4"/>
      <c r="H26" s="116"/>
      <c r="I26" s="12"/>
    </row>
    <row r="27" spans="1:9" ht="10.5" thickTop="1" x14ac:dyDescent="0.2">
      <c r="A27" s="12" t="s">
        <v>104</v>
      </c>
      <c r="B27" s="5">
        <f>+[1]BS!D31</f>
        <v>881102250.18999994</v>
      </c>
      <c r="C27" s="5">
        <f>+[1]BS!E31</f>
        <v>1463323897</v>
      </c>
      <c r="D27" s="5">
        <f>+[1]BS!F31</f>
        <v>3851033604.9054332</v>
      </c>
      <c r="E27" s="5">
        <f>+[1]BS!G31</f>
        <v>6395749755.8478994</v>
      </c>
      <c r="F27" s="37"/>
      <c r="H27" s="116"/>
      <c r="I27" s="12"/>
    </row>
    <row r="28" spans="1:9" x14ac:dyDescent="0.2">
      <c r="A28" s="1" t="s">
        <v>11</v>
      </c>
      <c r="B28" s="5">
        <f>+[1]BS!D32</f>
        <v>74050517.840000004</v>
      </c>
      <c r="C28" s="5">
        <f>+[1]BS!E32</f>
        <v>74050518</v>
      </c>
      <c r="D28" s="5">
        <f>+[1]BS!F32</f>
        <v>323652598.32328802</v>
      </c>
      <c r="E28" s="5">
        <f>+[1]BS!G32</f>
        <v>323652599.0226</v>
      </c>
      <c r="F28" s="37"/>
      <c r="H28" s="116"/>
      <c r="I28" s="12"/>
    </row>
    <row r="29" spans="1:9" x14ac:dyDescent="0.2">
      <c r="A29" s="12" t="s">
        <v>105</v>
      </c>
      <c r="B29" s="5">
        <f>+[1]BS!D33</f>
        <v>311636330.42009014</v>
      </c>
      <c r="C29" s="5">
        <f>+[1]BS!E33</f>
        <v>125410659</v>
      </c>
      <c r="D29" s="5">
        <f>+[1]BS!F33</f>
        <v>1362068909.3670881</v>
      </c>
      <c r="E29" s="5">
        <f>+[1]BS!G33</f>
        <v>548132367.29130006</v>
      </c>
      <c r="F29" s="37"/>
      <c r="H29" s="116"/>
      <c r="I29" s="12"/>
    </row>
    <row r="30" spans="1:9" x14ac:dyDescent="0.2">
      <c r="A30" s="1" t="s">
        <v>12</v>
      </c>
      <c r="B30" s="5">
        <f>+[1]BS!D34</f>
        <v>14810715.491621407</v>
      </c>
      <c r="C30" s="5">
        <f>+[1]BS!E34</f>
        <v>-15503101</v>
      </c>
      <c r="D30" s="5">
        <f>+[1]BS!F34</f>
        <v>64733194.199229687</v>
      </c>
      <c r="E30" s="5">
        <f>+[1]BS!G34</f>
        <v>-67759403.540700004</v>
      </c>
      <c r="F30" s="37"/>
      <c r="H30" s="116"/>
      <c r="I30" s="12"/>
    </row>
    <row r="31" spans="1:9" x14ac:dyDescent="0.2">
      <c r="A31" s="12" t="s">
        <v>55</v>
      </c>
      <c r="B31" s="5">
        <f>+[1]BS!D35</f>
        <v>1059285994.6215652</v>
      </c>
      <c r="C31" s="5">
        <f>+[1]BS!E35</f>
        <v>1059285995</v>
      </c>
      <c r="D31" s="5">
        <f>+[1]BS!F35</f>
        <v>4629821295.6924753</v>
      </c>
      <c r="E31" s="5">
        <f>+[1]BS!G35</f>
        <v>4629821296.3465004</v>
      </c>
      <c r="F31" s="37"/>
      <c r="H31" s="116"/>
      <c r="I31" s="12"/>
    </row>
    <row r="32" spans="1:9" x14ac:dyDescent="0.2">
      <c r="A32" s="12" t="s">
        <v>56</v>
      </c>
      <c r="B32" s="5">
        <f>+[1]BS!D36</f>
        <v>-596832659</v>
      </c>
      <c r="C32" s="5">
        <f>+[1]BS!E36</f>
        <v>-596832659</v>
      </c>
      <c r="D32" s="5">
        <f>+[1]BS!F36</f>
        <v>-2608576502.6912999</v>
      </c>
      <c r="E32" s="5">
        <f>+[1]BS!G36</f>
        <v>-2608576502.6912999</v>
      </c>
      <c r="F32" s="37"/>
      <c r="H32" s="116"/>
      <c r="I32" s="12"/>
    </row>
    <row r="33" spans="1:9" x14ac:dyDescent="0.2">
      <c r="A33" s="12" t="s">
        <v>82</v>
      </c>
      <c r="B33" s="5">
        <f>+[1]BS!D37</f>
        <v>-1112612836.0237627</v>
      </c>
      <c r="C33" s="5">
        <f>+[1]BS!E37</f>
        <v>-1506582395</v>
      </c>
      <c r="D33" s="5">
        <f>+[1]BS!F37</f>
        <v>-4862896922.4090595</v>
      </c>
      <c r="E33" s="5">
        <f>+[1]BS!G37</f>
        <v>-6584819673.8264999</v>
      </c>
      <c r="F33" s="37"/>
      <c r="H33" s="116"/>
      <c r="I33" s="12"/>
    </row>
    <row r="34" spans="1:9" x14ac:dyDescent="0.2">
      <c r="A34" s="12" t="s">
        <v>106</v>
      </c>
      <c r="B34" s="5">
        <f>+[1]BS!D38</f>
        <v>-185855571.72846028</v>
      </c>
      <c r="C34" s="5">
        <f>+[1]BS!E38</f>
        <v>-199779921</v>
      </c>
      <c r="D34" s="5">
        <f>+[1]BS!F38</f>
        <v>-812318947.35358143</v>
      </c>
      <c r="E34" s="5">
        <f>+[1]BS!G38</f>
        <v>-873178100.7147001</v>
      </c>
      <c r="F34" s="37"/>
      <c r="H34" s="116"/>
      <c r="I34" s="12"/>
    </row>
    <row r="35" spans="1:9" ht="10.5" x14ac:dyDescent="0.25">
      <c r="A35" s="59" t="s">
        <v>57</v>
      </c>
      <c r="B35" s="38">
        <f>SUM(B27:B34)</f>
        <v>445584741.81105375</v>
      </c>
      <c r="C35" s="38">
        <f t="shared" ref="C35:E35" si="3">SUM(C27:C34)</f>
        <v>403372993</v>
      </c>
      <c r="D35" s="38">
        <f t="shared" si="3"/>
        <v>1947517230.0335741</v>
      </c>
      <c r="E35" s="38">
        <f t="shared" si="3"/>
        <v>1763022337.7351003</v>
      </c>
      <c r="F35" s="46"/>
      <c r="H35" s="117"/>
      <c r="I35" s="12"/>
    </row>
    <row r="36" spans="1:9" x14ac:dyDescent="0.2">
      <c r="A36" s="12" t="s">
        <v>58</v>
      </c>
      <c r="B36" s="5">
        <f>+[1]BS!D40</f>
        <v>16995744.003463451</v>
      </c>
      <c r="C36" s="5">
        <f>+[1]BS!E40</f>
        <v>17924067</v>
      </c>
      <c r="D36" s="5">
        <f>+[1]BS!F40</f>
        <v>74283294.885937706</v>
      </c>
      <c r="E36" s="5">
        <f>+[1]BS!G40</f>
        <v>78340717.636900008</v>
      </c>
      <c r="F36" s="37"/>
      <c r="H36" s="116"/>
      <c r="I36" s="12"/>
    </row>
    <row r="37" spans="1:9" ht="11" thickBot="1" x14ac:dyDescent="0.3">
      <c r="A37" s="3" t="s">
        <v>13</v>
      </c>
      <c r="B37" s="8">
        <f>+B35+B36</f>
        <v>462580485.8145172</v>
      </c>
      <c r="C37" s="8">
        <f t="shared" ref="C37:E37" si="4">+C35+C36</f>
        <v>421297060</v>
      </c>
      <c r="D37" s="8">
        <f t="shared" si="4"/>
        <v>2021800524.9195118</v>
      </c>
      <c r="E37" s="8">
        <f t="shared" si="4"/>
        <v>1841363055.3720002</v>
      </c>
      <c r="F37" s="46"/>
      <c r="H37" s="116"/>
      <c r="I37" s="12"/>
    </row>
    <row r="38" spans="1:9" ht="10.5" hidden="1" thickTop="1" x14ac:dyDescent="0.2">
      <c r="B38" s="4"/>
      <c r="C38" s="4"/>
      <c r="H38" s="116"/>
      <c r="I38" s="12"/>
    </row>
    <row r="39" spans="1:9" hidden="1" x14ac:dyDescent="0.2">
      <c r="B39" s="4"/>
      <c r="C39" s="4"/>
      <c r="H39" s="116"/>
      <c r="I39" s="12"/>
    </row>
    <row r="40" spans="1:9" hidden="1" x14ac:dyDescent="0.2">
      <c r="A40" s="1" t="s">
        <v>14</v>
      </c>
      <c r="B40" s="4"/>
      <c r="C40" s="4"/>
      <c r="H40" s="116"/>
      <c r="I40" s="12"/>
    </row>
    <row r="41" spans="1:9" ht="10.5" thickTop="1" x14ac:dyDescent="0.2">
      <c r="A41" s="12" t="s">
        <v>109</v>
      </c>
      <c r="B41" s="4">
        <f>+[1]BS!D44</f>
        <v>191729051.83000001</v>
      </c>
      <c r="C41" s="4">
        <f>+[1]BS!E44</f>
        <v>240000000</v>
      </c>
      <c r="D41" s="4">
        <f>+[1]BS!F44</f>
        <v>837990166.83338106</v>
      </c>
      <c r="E41" s="4">
        <f>+[1]BS!G44</f>
        <v>1048968000.0000001</v>
      </c>
      <c r="F41" s="48"/>
      <c r="H41" s="116"/>
      <c r="I41" s="12"/>
    </row>
    <row r="42" spans="1:9" x14ac:dyDescent="0.2">
      <c r="A42" s="1" t="s">
        <v>15</v>
      </c>
      <c r="B42" s="5">
        <f>+[1]BS!D48</f>
        <v>84606212.740388021</v>
      </c>
      <c r="C42" s="5">
        <f>+[1]BS!E48</f>
        <v>79332744</v>
      </c>
      <c r="D42" s="5">
        <f>+[1]BS!F48</f>
        <v>369788374.02441394</v>
      </c>
      <c r="E42" s="5">
        <f>+[1]BS!G48</f>
        <v>346739624.2008</v>
      </c>
      <c r="F42" s="37"/>
      <c r="H42" s="116"/>
      <c r="I42" s="12"/>
    </row>
    <row r="43" spans="1:9" x14ac:dyDescent="0.2">
      <c r="A43" s="12" t="s">
        <v>110</v>
      </c>
      <c r="B43" s="5">
        <f>+[1]BS!D46</f>
        <v>108237080.71855538</v>
      </c>
      <c r="C43" s="5">
        <f>+[1]BS!E46</f>
        <v>81816635</v>
      </c>
      <c r="D43" s="5">
        <f>+[1]BS!F46</f>
        <v>473071808.69659001</v>
      </c>
      <c r="E43" s="5">
        <f>+[1]BS!G46</f>
        <v>357595966.59450001</v>
      </c>
      <c r="F43" s="37"/>
      <c r="H43" s="116"/>
      <c r="I43" s="12"/>
    </row>
    <row r="44" spans="1:9" x14ac:dyDescent="0.2">
      <c r="A44" s="12" t="s">
        <v>111</v>
      </c>
      <c r="B44" s="5">
        <f>+[1]BS!D47</f>
        <v>72659145.679440409</v>
      </c>
      <c r="C44" s="5">
        <f>+[1]BS!E47</f>
        <v>4339808</v>
      </c>
      <c r="D44" s="5">
        <f>+[1]BS!F47</f>
        <v>317571328.0211302</v>
      </c>
      <c r="E44" s="5">
        <f>+[1]BS!G47</f>
        <v>18967998.825600002</v>
      </c>
      <c r="F44" s="37"/>
      <c r="H44" s="116"/>
      <c r="I44" s="12"/>
    </row>
    <row r="45" spans="1:9" x14ac:dyDescent="0.2">
      <c r="A45" s="12" t="s">
        <v>59</v>
      </c>
      <c r="B45" s="5">
        <f>+[1]BS!D49</f>
        <v>173749.44</v>
      </c>
      <c r="C45" s="5">
        <f>+[1]BS!E49</f>
        <v>356061</v>
      </c>
      <c r="D45" s="5">
        <f>+[1]BS!F49</f>
        <v>759406.67740800011</v>
      </c>
      <c r="E45" s="5">
        <f>+[1]BS!G49</f>
        <v>1556235.8127000001</v>
      </c>
      <c r="F45" s="37"/>
      <c r="H45" s="116"/>
      <c r="I45" s="12"/>
    </row>
    <row r="46" spans="1:9" ht="10.5" x14ac:dyDescent="0.25">
      <c r="A46" s="3" t="s">
        <v>16</v>
      </c>
      <c r="B46" s="6">
        <f>SUM(B41:B45)</f>
        <v>457405240.40838379</v>
      </c>
      <c r="C46" s="6">
        <f t="shared" ref="C46:E46" si="5">SUM(C41:C45)</f>
        <v>405845248</v>
      </c>
      <c r="D46" s="6">
        <f>SUM(D41:D45)+1</f>
        <v>1999181085.2529233</v>
      </c>
      <c r="E46" s="6">
        <f t="shared" si="5"/>
        <v>1773827825.4336002</v>
      </c>
      <c r="F46" s="46"/>
      <c r="H46" s="116"/>
      <c r="I46" s="12"/>
    </row>
    <row r="47" spans="1:9" hidden="1" x14ac:dyDescent="0.2">
      <c r="B47" s="4"/>
      <c r="C47" s="4"/>
      <c r="D47" s="4"/>
      <c r="E47" s="4"/>
      <c r="F47" s="48"/>
      <c r="H47" s="116"/>
      <c r="I47" s="12"/>
    </row>
    <row r="48" spans="1:9" x14ac:dyDescent="0.2">
      <c r="A48" s="1" t="s">
        <v>17</v>
      </c>
      <c r="B48" s="5">
        <f>+[1]BS!D52</f>
        <v>1543053292.5269141</v>
      </c>
      <c r="C48" s="5">
        <f>+[1]BS!E52</f>
        <v>1267733760</v>
      </c>
      <c r="D48" s="5">
        <f>+[1]BS!F52</f>
        <v>6744223017.0573835</v>
      </c>
      <c r="E48" s="5">
        <f>+[1]BS!G52</f>
        <v>5540883944.6020012</v>
      </c>
      <c r="F48" s="37"/>
      <c r="H48" s="116"/>
      <c r="I48" s="12"/>
    </row>
    <row r="49" spans="1:9" x14ac:dyDescent="0.2">
      <c r="A49" s="1" t="s">
        <v>18</v>
      </c>
      <c r="B49" s="5">
        <f>+[1]BS!D53</f>
        <v>44880251.790000014</v>
      </c>
      <c r="C49" s="5">
        <f>+[1]BS!E53</f>
        <v>30912849</v>
      </c>
      <c r="D49" s="5">
        <f>+[1]BS!F53</f>
        <v>196158115.49855307</v>
      </c>
      <c r="E49" s="5">
        <f>+[1]BS!G53</f>
        <v>135110789.1243</v>
      </c>
      <c r="F49" s="37"/>
      <c r="H49" s="116"/>
      <c r="I49" s="12"/>
    </row>
    <row r="50" spans="1:9" x14ac:dyDescent="0.2">
      <c r="A50" s="1" t="s">
        <v>110</v>
      </c>
      <c r="B50" s="5">
        <f>+[1]BS!D55</f>
        <v>3679908.1184996399</v>
      </c>
      <c r="C50" s="5">
        <f>+[1]BS!E55</f>
        <v>4003884</v>
      </c>
      <c r="D50" s="5">
        <f>+[1]BS!F55</f>
        <v>16083774.413526377</v>
      </c>
      <c r="E50" s="5">
        <f>+[1]BS!G55</f>
        <v>17499775.798800003</v>
      </c>
      <c r="F50" s="37"/>
      <c r="H50" s="116"/>
      <c r="I50" s="12"/>
    </row>
    <row r="51" spans="1:9" x14ac:dyDescent="0.2">
      <c r="A51" s="1" t="s">
        <v>7</v>
      </c>
      <c r="B51" s="5">
        <f>+[1]BS!D54</f>
        <v>3478830.26</v>
      </c>
      <c r="C51" s="5">
        <f>+[1]BS!E54</f>
        <v>375916</v>
      </c>
      <c r="D51" s="5">
        <f>+[1]BS!F54</f>
        <v>15204923.417382</v>
      </c>
      <c r="E51" s="5">
        <f>+[1]BS!G54</f>
        <v>1643016.0612000001</v>
      </c>
      <c r="F51" s="37"/>
      <c r="H51" s="116"/>
      <c r="I51" s="12"/>
    </row>
    <row r="52" spans="1:9" x14ac:dyDescent="0.2">
      <c r="A52" s="1" t="s">
        <v>112</v>
      </c>
      <c r="B52" s="5">
        <f>+[1]BS!D56</f>
        <v>0</v>
      </c>
      <c r="C52" s="5">
        <f>+[1]BS!E56</f>
        <v>12342166</v>
      </c>
      <c r="D52" s="5">
        <f>+[1]BS!F56</f>
        <v>0</v>
      </c>
      <c r="E52" s="5">
        <f>+[1]BS!G56</f>
        <v>53943904.9362</v>
      </c>
      <c r="F52" s="37"/>
      <c r="H52" s="116"/>
      <c r="I52" s="12"/>
    </row>
    <row r="53" spans="1:9" x14ac:dyDescent="0.2">
      <c r="A53" s="1" t="s">
        <v>113</v>
      </c>
      <c r="B53" s="5">
        <f>+[1]BS!D57</f>
        <v>42421794.300000004</v>
      </c>
      <c r="C53" s="5">
        <f>+[1]BS!E57</f>
        <v>52949083</v>
      </c>
      <c r="D53" s="5">
        <f>+[1]BS!F57</f>
        <v>185412936.34701002</v>
      </c>
      <c r="E53" s="5">
        <f>+[1]BS!G57</f>
        <v>231424556.06810001</v>
      </c>
      <c r="F53" s="37"/>
      <c r="H53" s="116"/>
      <c r="I53" s="12"/>
    </row>
    <row r="54" spans="1:9" x14ac:dyDescent="0.2">
      <c r="A54" s="12" t="s">
        <v>60</v>
      </c>
      <c r="B54" s="5">
        <f>+[1]BS!D59</f>
        <v>3034973.6399999997</v>
      </c>
      <c r="C54" s="5">
        <f>+[1]BS!E59</f>
        <v>4008243</v>
      </c>
      <c r="D54" s="5">
        <f>+[1]BS!F59</f>
        <v>13264959.288347999</v>
      </c>
      <c r="E54" s="5">
        <f>+[1]BS!G59</f>
        <v>17518827.680100001</v>
      </c>
      <c r="F54" s="37"/>
      <c r="H54" s="116"/>
      <c r="I54" s="12"/>
    </row>
    <row r="55" spans="1:9" ht="10.5" x14ac:dyDescent="0.25">
      <c r="A55" s="3" t="s">
        <v>19</v>
      </c>
      <c r="B55" s="6">
        <f>SUM(B48:B54)</f>
        <v>1640549050.6354139</v>
      </c>
      <c r="C55" s="6">
        <f t="shared" ref="C55:E55" si="6">SUM(C48:C54)</f>
        <v>1372325901</v>
      </c>
      <c r="D55" s="6">
        <f t="shared" si="6"/>
        <v>7170347726.0222034</v>
      </c>
      <c r="E55" s="6">
        <f t="shared" si="6"/>
        <v>5998024814.2707024</v>
      </c>
      <c r="F55" s="46"/>
      <c r="H55" s="116"/>
      <c r="I55" s="12"/>
    </row>
    <row r="56" spans="1:9" hidden="1" x14ac:dyDescent="0.2">
      <c r="B56" s="4"/>
      <c r="C56" s="4"/>
      <c r="D56" s="4"/>
      <c r="E56" s="4"/>
      <c r="F56" s="48"/>
      <c r="H56" s="45"/>
    </row>
    <row r="57" spans="1:9" ht="11" thickBot="1" x14ac:dyDescent="0.3">
      <c r="A57" s="3" t="s">
        <v>20</v>
      </c>
      <c r="B57" s="8">
        <f>[1]BS!$D$63</f>
        <v>2560534776.7284818</v>
      </c>
      <c r="C57" s="8">
        <f>[1]BS!$E$63</f>
        <v>2199468209</v>
      </c>
      <c r="D57" s="8">
        <f>[1]BS!$F$63</f>
        <v>11191329335.627176</v>
      </c>
      <c r="E57" s="8">
        <f>[1]BS!$G$63</f>
        <v>9613215695.0763016</v>
      </c>
      <c r="F57" s="46"/>
      <c r="G57" s="46"/>
      <c r="H57" s="116"/>
      <c r="I57" s="12"/>
    </row>
    <row r="58" spans="1:9" ht="10.5" thickTop="1" x14ac:dyDescent="0.2">
      <c r="B58" s="112"/>
      <c r="C58" s="112"/>
      <c r="D58" s="112"/>
      <c r="E58" s="112"/>
      <c r="F58" s="135"/>
    </row>
    <row r="59" spans="1:9" x14ac:dyDescent="0.2">
      <c r="B59" s="112"/>
      <c r="C59" s="112"/>
      <c r="D59" s="112"/>
      <c r="E59" s="112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Normal="100" workbookViewId="0">
      <pane xSplit="1" ySplit="7" topLeftCell="B18" activePane="bottomRight" state="frozen"/>
      <selection pane="topRight" activeCell="B1" sqref="B1"/>
      <selection pane="bottomLeft" activeCell="A8" sqref="A8"/>
      <selection pane="bottomRight" activeCell="B5" sqref="B5"/>
    </sheetView>
  </sheetViews>
  <sheetFormatPr defaultColWidth="9" defaultRowHeight="10" x14ac:dyDescent="0.2"/>
  <cols>
    <col min="1" max="1" width="26.54296875" style="27" customWidth="1"/>
    <col min="2" max="2" width="16" style="27" customWidth="1"/>
    <col min="3" max="3" width="17" style="27" bestFit="1" customWidth="1"/>
    <col min="4" max="5" width="17" style="25" bestFit="1" customWidth="1"/>
    <col min="6" max="6" width="3" style="25" customWidth="1"/>
    <col min="7" max="7" width="58.1796875" style="42" bestFit="1" customWidth="1"/>
    <col min="8" max="8" width="9" style="43"/>
    <col min="9" max="9" width="9" style="25"/>
    <col min="10" max="13" width="4.54296875" style="25" bestFit="1" customWidth="1"/>
    <col min="14" max="16384" width="9" style="25"/>
  </cols>
  <sheetData>
    <row r="1" spans="1:8" ht="10.5" x14ac:dyDescent="0.25">
      <c r="A1" s="61" t="s">
        <v>0</v>
      </c>
    </row>
    <row r="2" spans="1:8" ht="10.5" x14ac:dyDescent="0.25">
      <c r="A2" s="32" t="s">
        <v>140</v>
      </c>
      <c r="B2" s="25"/>
      <c r="C2" s="25"/>
      <c r="G2" s="62"/>
      <c r="H2" s="25"/>
    </row>
    <row r="3" spans="1:8" x14ac:dyDescent="0.2">
      <c r="A3" s="52" t="s">
        <v>119</v>
      </c>
    </row>
    <row r="4" spans="1:8" ht="10.5" x14ac:dyDescent="0.25">
      <c r="A4" s="9"/>
      <c r="B4" s="13"/>
      <c r="C4" s="13"/>
    </row>
    <row r="5" spans="1:8" ht="27" x14ac:dyDescent="0.55000000000000004">
      <c r="A5" s="10"/>
      <c r="B5" s="14" t="s">
        <v>125</v>
      </c>
      <c r="C5" s="14" t="s">
        <v>126</v>
      </c>
      <c r="D5" s="14" t="s">
        <v>125</v>
      </c>
      <c r="E5" s="14" t="s">
        <v>126</v>
      </c>
    </row>
    <row r="6" spans="1:8" ht="10.5" x14ac:dyDescent="0.2">
      <c r="A6" s="10"/>
      <c r="B6" s="33" t="s">
        <v>36</v>
      </c>
      <c r="C6" s="33" t="s">
        <v>36</v>
      </c>
      <c r="D6" s="33" t="s">
        <v>36</v>
      </c>
      <c r="E6" s="33" t="s">
        <v>36</v>
      </c>
    </row>
    <row r="7" spans="1:8" ht="10.5" x14ac:dyDescent="0.25">
      <c r="A7" s="10"/>
      <c r="B7" s="41" t="s">
        <v>52</v>
      </c>
      <c r="C7" s="41" t="s">
        <v>52</v>
      </c>
      <c r="D7" s="41" t="s">
        <v>53</v>
      </c>
      <c r="E7" s="41" t="s">
        <v>53</v>
      </c>
    </row>
    <row r="8" spans="1:8" ht="10.5" x14ac:dyDescent="0.25">
      <c r="A8" s="10"/>
      <c r="B8" s="41"/>
      <c r="C8" s="41"/>
      <c r="D8" s="141" t="s">
        <v>54</v>
      </c>
      <c r="E8" s="141"/>
    </row>
    <row r="9" spans="1:8" x14ac:dyDescent="0.2">
      <c r="A9" s="12" t="s">
        <v>97</v>
      </c>
      <c r="B9" s="34">
        <f>+[1]IS!C9</f>
        <v>3348256153.2299995</v>
      </c>
      <c r="C9" s="34">
        <f>+[1]IS!D9</f>
        <v>2334222534</v>
      </c>
      <c r="D9" s="34">
        <f>+[1]IS!E9</f>
        <v>14634223168.922359</v>
      </c>
      <c r="E9" s="34">
        <f>+[1]IS!F9</f>
        <v>10202186429.3538</v>
      </c>
      <c r="G9" s="118"/>
      <c r="H9" s="27"/>
    </row>
    <row r="10" spans="1:8" x14ac:dyDescent="0.2">
      <c r="A10" s="12" t="s">
        <v>98</v>
      </c>
      <c r="B10" s="34">
        <f>+[1]IS!C10</f>
        <v>-3141182173.5386276</v>
      </c>
      <c r="C10" s="34">
        <f>+[1]IS!D10</f>
        <v>-2243249528</v>
      </c>
      <c r="D10" s="34">
        <f>+[1]IS!E10</f>
        <v>-13729164925.885281</v>
      </c>
      <c r="E10" s="34">
        <f>+[1]IS!F10</f>
        <v>-9804570713.0296001</v>
      </c>
      <c r="G10" s="118"/>
      <c r="H10" s="27"/>
    </row>
    <row r="11" spans="1:8" hidden="1" x14ac:dyDescent="0.2">
      <c r="A11" s="11"/>
      <c r="B11" s="34"/>
      <c r="C11" s="34"/>
      <c r="D11" s="34"/>
      <c r="E11" s="34"/>
      <c r="G11" s="118"/>
      <c r="H11" s="27"/>
    </row>
    <row r="12" spans="1:8" ht="10.5" x14ac:dyDescent="0.25">
      <c r="A12" s="28" t="s">
        <v>114</v>
      </c>
      <c r="B12" s="35">
        <f>+B9+B10</f>
        <v>207073979.69137192</v>
      </c>
      <c r="C12" s="35">
        <f t="shared" ref="C12:E12" si="0">+C9+C10</f>
        <v>90973006</v>
      </c>
      <c r="D12" s="35">
        <f t="shared" si="0"/>
        <v>905058243.03707886</v>
      </c>
      <c r="E12" s="35">
        <f t="shared" si="0"/>
        <v>397615716.32419968</v>
      </c>
      <c r="G12" s="118"/>
      <c r="H12" s="27"/>
    </row>
    <row r="13" spans="1:8" hidden="1" x14ac:dyDescent="0.2">
      <c r="A13" s="11"/>
      <c r="B13" s="34"/>
      <c r="C13" s="34"/>
      <c r="D13" s="34"/>
      <c r="E13" s="34"/>
      <c r="G13" s="118"/>
      <c r="H13" s="27"/>
    </row>
    <row r="14" spans="1:8" x14ac:dyDescent="0.2">
      <c r="A14" s="54" t="s">
        <v>99</v>
      </c>
      <c r="B14" s="34">
        <f>+[1]IS!C14</f>
        <v>-233309032.26676607</v>
      </c>
      <c r="C14" s="34">
        <f>+[1]IS!D14</f>
        <v>-216271006</v>
      </c>
      <c r="D14" s="34">
        <f>+[1]IS!E14</f>
        <v>-1019723787.3283545</v>
      </c>
      <c r="E14" s="34">
        <f>+[1]IS!F14</f>
        <v>-945255685.92420006</v>
      </c>
      <c r="G14" s="118"/>
      <c r="H14" s="27"/>
    </row>
    <row r="15" spans="1:8" x14ac:dyDescent="0.2">
      <c r="A15" s="54" t="s">
        <v>22</v>
      </c>
      <c r="B15" s="34">
        <f>+[1]IS!C15</f>
        <v>23918588.648485094</v>
      </c>
      <c r="C15" s="34">
        <f>+[1]IS!D15</f>
        <v>107398286.00000003</v>
      </c>
      <c r="D15" s="34">
        <f>+[1]IS!E15</f>
        <v>104540975.40593381</v>
      </c>
      <c r="E15" s="34">
        <f>+[1]IS!F15</f>
        <v>469405688.62020016</v>
      </c>
      <c r="G15" s="118"/>
      <c r="H15" s="27"/>
    </row>
    <row r="16" spans="1:8" x14ac:dyDescent="0.2">
      <c r="A16" s="54" t="s">
        <v>21</v>
      </c>
      <c r="B16" s="34">
        <f>+[1]IS!C16</f>
        <v>-104216986.53441261</v>
      </c>
      <c r="C16" s="34">
        <f>+[1]IS!D16</f>
        <v>-110051303</v>
      </c>
      <c r="D16" s="34">
        <f>+[1]IS!E16</f>
        <v>-455501183.04595721</v>
      </c>
      <c r="E16" s="34">
        <f>+[1]IS!F16</f>
        <v>-481001230.02210003</v>
      </c>
      <c r="G16" s="118"/>
      <c r="H16" s="27"/>
    </row>
    <row r="17" spans="1:8" hidden="1" x14ac:dyDescent="0.2">
      <c r="A17" s="11"/>
      <c r="B17" s="34"/>
      <c r="C17" s="34"/>
      <c r="D17" s="34"/>
      <c r="E17" s="34"/>
      <c r="G17" s="115"/>
      <c r="H17" s="27"/>
    </row>
    <row r="18" spans="1:8" ht="10.5" x14ac:dyDescent="0.25">
      <c r="A18" s="28" t="s">
        <v>115</v>
      </c>
      <c r="B18" s="35">
        <f>SUM(B12:B16)</f>
        <v>-106533450.46132167</v>
      </c>
      <c r="C18" s="35">
        <f t="shared" ref="C18:E18" si="1">SUM(C12:C16)</f>
        <v>-127951016.99999997</v>
      </c>
      <c r="D18" s="35">
        <f t="shared" si="1"/>
        <v>-465625751.93129903</v>
      </c>
      <c r="E18" s="35">
        <f t="shared" si="1"/>
        <v>-559235511.0019002</v>
      </c>
      <c r="G18" s="118"/>
      <c r="H18" s="27"/>
    </row>
    <row r="19" spans="1:8" hidden="1" x14ac:dyDescent="0.2">
      <c r="A19" s="11"/>
      <c r="B19" s="34"/>
      <c r="C19" s="34"/>
      <c r="D19" s="34"/>
      <c r="E19" s="34"/>
      <c r="G19" s="118"/>
      <c r="H19" s="27"/>
    </row>
    <row r="20" spans="1:8" hidden="1" x14ac:dyDescent="0.2">
      <c r="A20" s="11"/>
      <c r="B20" s="34"/>
      <c r="C20" s="34"/>
      <c r="D20" s="34"/>
      <c r="E20" s="34"/>
      <c r="G20" s="118"/>
      <c r="H20" s="27"/>
    </row>
    <row r="21" spans="1:8" x14ac:dyDescent="0.2">
      <c r="A21" s="11" t="s">
        <v>23</v>
      </c>
      <c r="B21" s="34">
        <f>+[1]IS!C19</f>
        <v>-71830429.795719296</v>
      </c>
      <c r="C21" s="34">
        <f>+[1]IS!D19</f>
        <v>-59560773</v>
      </c>
      <c r="D21" s="34">
        <f>+[1]IS!E19</f>
        <v>-313949259.50815034</v>
      </c>
      <c r="E21" s="34">
        <f>+[1]IS!F19</f>
        <v>-260322270.55110002</v>
      </c>
      <c r="G21" s="118"/>
      <c r="H21" s="27"/>
    </row>
    <row r="22" spans="1:8" x14ac:dyDescent="0.2">
      <c r="A22" s="11" t="s">
        <v>24</v>
      </c>
      <c r="B22" s="34">
        <f>+[1]IS!C20</f>
        <v>19778380.489999998</v>
      </c>
      <c r="C22" s="34">
        <f>+[1]IS!D20</f>
        <v>32898826</v>
      </c>
      <c r="D22" s="34">
        <f>+[1]IS!E20</f>
        <v>86445367.607642993</v>
      </c>
      <c r="E22" s="34">
        <f>+[1]IS!F20</f>
        <v>143790898.79820001</v>
      </c>
      <c r="G22" s="118"/>
      <c r="H22" s="27"/>
    </row>
    <row r="23" spans="1:8" x14ac:dyDescent="0.2">
      <c r="A23" s="12" t="s">
        <v>116</v>
      </c>
      <c r="B23" s="34">
        <f>+[1]IS!C21</f>
        <v>6082693.753810674</v>
      </c>
      <c r="C23" s="34">
        <f>+[1]IS!D21</f>
        <v>-9867013</v>
      </c>
      <c r="D23" s="34">
        <f>+[1]IS!E21</f>
        <v>26585629.589780316</v>
      </c>
      <c r="E23" s="34">
        <f>+[1]IS!F21</f>
        <v>-43125754.719100006</v>
      </c>
      <c r="G23" s="118"/>
      <c r="H23" s="27"/>
    </row>
    <row r="24" spans="1:8" hidden="1" x14ac:dyDescent="0.2">
      <c r="A24" s="11"/>
      <c r="B24" s="34"/>
      <c r="C24" s="34"/>
      <c r="D24" s="34"/>
      <c r="E24" s="34"/>
      <c r="G24" s="118"/>
      <c r="H24" s="27"/>
    </row>
    <row r="25" spans="1:8" ht="10.5" x14ac:dyDescent="0.25">
      <c r="A25" s="28" t="s">
        <v>117</v>
      </c>
      <c r="B25" s="35">
        <f>SUM(B18:B24)</f>
        <v>-152502806.01323029</v>
      </c>
      <c r="C25" s="35">
        <f t="shared" ref="C25:E25" si="2">SUM(C18:C24)</f>
        <v>-164479976.99999997</v>
      </c>
      <c r="D25" s="35">
        <f t="shared" si="2"/>
        <v>-666544014.24202597</v>
      </c>
      <c r="E25" s="35">
        <f t="shared" si="2"/>
        <v>-718892637.4739002</v>
      </c>
      <c r="G25" s="118"/>
      <c r="H25" s="27"/>
    </row>
    <row r="26" spans="1:8" hidden="1" x14ac:dyDescent="0.2">
      <c r="A26" s="11"/>
      <c r="B26" s="34"/>
      <c r="C26" s="34"/>
      <c r="D26" s="34"/>
      <c r="E26" s="34"/>
      <c r="G26" s="118"/>
      <c r="H26" s="27"/>
    </row>
    <row r="27" spans="1:8" x14ac:dyDescent="0.2">
      <c r="A27" s="12" t="s">
        <v>100</v>
      </c>
      <c r="B27" s="34">
        <f>+[1]IS!C25</f>
        <v>-34281089.038788684</v>
      </c>
      <c r="C27" s="34">
        <f>+[1]IS!D25</f>
        <v>-34107415</v>
      </c>
      <c r="D27" s="34">
        <f>+[1]IS!E25</f>
        <v>-149832355.86183372</v>
      </c>
      <c r="E27" s="34">
        <f>+[1]IS!F25</f>
        <v>-149073278.7405</v>
      </c>
      <c r="G27" s="118"/>
      <c r="H27" s="27"/>
    </row>
    <row r="28" spans="1:8" ht="11.5" hidden="1" x14ac:dyDescent="0.35">
      <c r="A28" s="11"/>
      <c r="B28" s="36"/>
      <c r="C28" s="36"/>
      <c r="D28" s="36"/>
      <c r="E28" s="36"/>
      <c r="G28" s="118"/>
      <c r="H28" s="27"/>
    </row>
    <row r="29" spans="1:8" ht="10.5" x14ac:dyDescent="0.25">
      <c r="A29" s="28" t="s">
        <v>101</v>
      </c>
      <c r="B29" s="35">
        <f>+B25+B27</f>
        <v>-186783895.05201897</v>
      </c>
      <c r="C29" s="35">
        <f t="shared" ref="C29:E29" si="3">+C25+C27</f>
        <v>-198587391.99999997</v>
      </c>
      <c r="D29" s="35">
        <f t="shared" si="3"/>
        <v>-816376370.10385966</v>
      </c>
      <c r="E29" s="35">
        <f t="shared" si="3"/>
        <v>-867965916.21440017</v>
      </c>
      <c r="G29" s="118"/>
      <c r="H29" s="27"/>
    </row>
    <row r="30" spans="1:8" ht="10.5" x14ac:dyDescent="0.25">
      <c r="A30" s="11" t="s">
        <v>61</v>
      </c>
      <c r="B30" s="39"/>
      <c r="C30" s="39"/>
      <c r="D30" s="39"/>
      <c r="E30" s="39"/>
      <c r="G30" s="119"/>
      <c r="H30" s="27"/>
    </row>
    <row r="31" spans="1:8" ht="10.5" x14ac:dyDescent="0.25">
      <c r="A31" s="11" t="s">
        <v>62</v>
      </c>
      <c r="B31" s="39">
        <f>+[1]IS!C30</f>
        <v>-185855571.72846055</v>
      </c>
      <c r="C31" s="39">
        <f>+[1]IS!D30</f>
        <v>-199779921</v>
      </c>
      <c r="D31" s="39">
        <f>+[1]IS!E30</f>
        <v>-812318947.35358262</v>
      </c>
      <c r="E31" s="39">
        <f>+[1]IS!F30</f>
        <v>-873178100.7147001</v>
      </c>
      <c r="G31" s="119"/>
      <c r="H31" s="27"/>
    </row>
    <row r="32" spans="1:8" x14ac:dyDescent="0.2">
      <c r="A32" s="11" t="s">
        <v>58</v>
      </c>
      <c r="B32" s="5">
        <f>+[1]IS!C31</f>
        <v>-928323.3235583629</v>
      </c>
      <c r="C32" s="5">
        <f>+[1]IS!D31</f>
        <v>1192529</v>
      </c>
      <c r="D32" s="5">
        <f>+[1]IS!E31</f>
        <v>-4057422.7502765371</v>
      </c>
      <c r="E32" s="5">
        <f>+[1]IS!F31</f>
        <v>5212184.5003000004</v>
      </c>
      <c r="G32" s="120"/>
      <c r="H32" s="27"/>
    </row>
    <row r="33" spans="1:8" hidden="1" x14ac:dyDescent="0.2">
      <c r="A33" s="11"/>
      <c r="B33" s="5"/>
      <c r="C33" s="5"/>
      <c r="D33" s="5"/>
      <c r="E33" s="5"/>
      <c r="G33" s="120"/>
      <c r="H33" s="27"/>
    </row>
    <row r="34" spans="1:8" ht="10.5" x14ac:dyDescent="0.25">
      <c r="A34" s="55" t="s">
        <v>102</v>
      </c>
      <c r="B34" s="40"/>
      <c r="C34" s="40"/>
      <c r="D34" s="60"/>
      <c r="E34" s="60"/>
      <c r="G34" s="115"/>
      <c r="H34" s="27"/>
    </row>
    <row r="35" spans="1:8" x14ac:dyDescent="0.2">
      <c r="A35" s="54" t="s">
        <v>118</v>
      </c>
      <c r="B35" s="113">
        <f>+[1]IS!C35</f>
        <v>-0.69977835047423187</v>
      </c>
      <c r="C35" s="113">
        <f>+[1]IS!D35</f>
        <v>-0.45290000000000002</v>
      </c>
      <c r="D35" s="113">
        <f>+[1]IS!E35</f>
        <v>-3.0585212364177252</v>
      </c>
      <c r="E35" s="113">
        <f>+[1]IS!F35</f>
        <v>-1.9794900300000002</v>
      </c>
      <c r="G35" s="121"/>
      <c r="H35" s="27"/>
    </row>
    <row r="36" spans="1:8" x14ac:dyDescent="0.2">
      <c r="B36" s="114"/>
      <c r="C36" s="114"/>
      <c r="D36" s="114"/>
      <c r="E36" s="114"/>
      <c r="G36" s="44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zoomScaleNormal="100" workbookViewId="0">
      <pane xSplit="1" ySplit="7" topLeftCell="B13" activePane="bottomRight" state="frozen"/>
      <selection pane="topRight" activeCell="B1" sqref="B1"/>
      <selection pane="bottomLeft" activeCell="A8" sqref="A8"/>
      <selection pane="bottomRight" activeCell="B5" sqref="B5:E5"/>
    </sheetView>
  </sheetViews>
  <sheetFormatPr defaultColWidth="9" defaultRowHeight="10" x14ac:dyDescent="0.2"/>
  <cols>
    <col min="1" max="1" width="50.453125" style="12" customWidth="1"/>
    <col min="2" max="3" width="17.1796875" style="29" customWidth="1"/>
    <col min="4" max="4" width="17.1796875" style="26" customWidth="1"/>
    <col min="5" max="5" width="15.7265625" style="26" customWidth="1"/>
    <col min="6" max="6" width="20.54296875" style="63" customWidth="1"/>
    <col min="7" max="10" width="4.54296875" style="26" bestFit="1" customWidth="1"/>
    <col min="11" max="16384" width="9" style="26"/>
  </cols>
  <sheetData>
    <row r="1" spans="1:6" ht="10.5" x14ac:dyDescent="0.25">
      <c r="A1" s="3" t="s">
        <v>0</v>
      </c>
      <c r="B1" s="4"/>
      <c r="C1" s="4"/>
    </row>
    <row r="2" spans="1:6" ht="10.5" x14ac:dyDescent="0.25">
      <c r="A2" s="53" t="s">
        <v>141</v>
      </c>
      <c r="B2" s="4"/>
      <c r="C2" s="4"/>
    </row>
    <row r="3" spans="1:6" x14ac:dyDescent="0.2">
      <c r="A3" s="52" t="s">
        <v>119</v>
      </c>
      <c r="B3" s="4"/>
      <c r="C3" s="4"/>
    </row>
    <row r="4" spans="1:6" x14ac:dyDescent="0.2">
      <c r="A4" s="26"/>
      <c r="B4" s="5"/>
      <c r="C4" s="5"/>
    </row>
    <row r="5" spans="1:6" ht="27" x14ac:dyDescent="0.55000000000000004">
      <c r="A5" s="26"/>
      <c r="B5" s="64" t="s">
        <v>125</v>
      </c>
      <c r="C5" s="64" t="s">
        <v>126</v>
      </c>
      <c r="D5" s="64" t="s">
        <v>125</v>
      </c>
      <c r="E5" s="64" t="s">
        <v>126</v>
      </c>
      <c r="F5" s="65"/>
    </row>
    <row r="6" spans="1:6" ht="10.5" x14ac:dyDescent="0.2">
      <c r="A6" s="26"/>
      <c r="B6" s="33" t="s">
        <v>36</v>
      </c>
      <c r="C6" s="33" t="s">
        <v>36</v>
      </c>
      <c r="D6" s="33" t="s">
        <v>36</v>
      </c>
      <c r="E6" s="33" t="s">
        <v>36</v>
      </c>
      <c r="F6" s="50"/>
    </row>
    <row r="7" spans="1:6" ht="10.5" x14ac:dyDescent="0.25">
      <c r="A7" s="26"/>
      <c r="B7" s="66" t="s">
        <v>52</v>
      </c>
      <c r="C7" s="66" t="s">
        <v>52</v>
      </c>
      <c r="D7" s="66" t="s">
        <v>53</v>
      </c>
      <c r="E7" s="66" t="s">
        <v>53</v>
      </c>
      <c r="F7" s="67"/>
    </row>
    <row r="8" spans="1:6" x14ac:dyDescent="0.2">
      <c r="A8" s="26"/>
      <c r="B8" s="5"/>
      <c r="C8" s="5"/>
      <c r="D8" s="142" t="s">
        <v>54</v>
      </c>
      <c r="E8" s="142"/>
      <c r="F8" s="68"/>
    </row>
    <row r="9" spans="1:6" ht="13.5" x14ac:dyDescent="0.55000000000000004">
      <c r="A9" s="69" t="s">
        <v>127</v>
      </c>
      <c r="B9" s="70">
        <f>+[1]SOCI!B7</f>
        <v>-186783895.05201897</v>
      </c>
      <c r="C9" s="70">
        <f>+[1]SOCI!C7</f>
        <v>-198587391.99999997</v>
      </c>
      <c r="D9" s="70">
        <f>+[1]SOCI!D7</f>
        <v>-816376370.10385966</v>
      </c>
      <c r="E9" s="70">
        <f>+[1]SOCI!E7</f>
        <v>-867965916.21440017</v>
      </c>
      <c r="F9" s="71"/>
    </row>
    <row r="10" spans="1:6" ht="10.5" x14ac:dyDescent="0.25">
      <c r="A10" s="69"/>
      <c r="B10" s="72"/>
      <c r="C10" s="72"/>
      <c r="D10" s="72"/>
      <c r="E10" s="72"/>
      <c r="F10" s="73"/>
    </row>
    <row r="11" spans="1:6" ht="10.5" x14ac:dyDescent="0.25">
      <c r="A11" s="69" t="s">
        <v>94</v>
      </c>
      <c r="B11" s="72"/>
      <c r="C11" s="72"/>
      <c r="D11" s="72"/>
      <c r="E11" s="72"/>
      <c r="F11" s="73"/>
    </row>
    <row r="12" spans="1:6" ht="20" x14ac:dyDescent="0.2">
      <c r="A12" s="74" t="s">
        <v>37</v>
      </c>
      <c r="B12" s="72"/>
      <c r="C12" s="72"/>
      <c r="D12" s="72"/>
      <c r="E12" s="72"/>
      <c r="F12" s="73"/>
    </row>
    <row r="13" spans="1:6" x14ac:dyDescent="0.2">
      <c r="A13" s="26" t="s">
        <v>144</v>
      </c>
      <c r="B13" s="72">
        <f>+[1]SOCI!B11</f>
        <v>23600512.319999997</v>
      </c>
      <c r="C13" s="72">
        <f>+[1]SOCI!C11</f>
        <v>0</v>
      </c>
      <c r="D13" s="72">
        <f>+[1]SOCI!D11</f>
        <v>103150762.05702399</v>
      </c>
      <c r="E13" s="72">
        <f>+[1]SOCI!E11</f>
        <v>0</v>
      </c>
      <c r="F13" s="73"/>
    </row>
    <row r="14" spans="1:6" hidden="1" x14ac:dyDescent="0.2">
      <c r="A14" s="26"/>
      <c r="B14" s="72"/>
      <c r="C14" s="72"/>
      <c r="D14" s="72"/>
      <c r="E14" s="72"/>
      <c r="F14" s="73"/>
    </row>
    <row r="15" spans="1:6" ht="21" x14ac:dyDescent="0.25">
      <c r="A15" s="75" t="s">
        <v>38</v>
      </c>
      <c r="B15" s="76">
        <f>+[1]SOCI!B13</f>
        <v>23600512.319999997</v>
      </c>
      <c r="C15" s="76">
        <f>+[1]SOCI!C13</f>
        <v>0</v>
      </c>
      <c r="D15" s="76">
        <f>+[1]SOCI!D13</f>
        <v>103150762.05702399</v>
      </c>
      <c r="E15" s="76">
        <f>+[1]SOCI!E13</f>
        <v>0</v>
      </c>
      <c r="F15" s="77"/>
    </row>
    <row r="16" spans="1:6" ht="10.5" hidden="1" x14ac:dyDescent="0.25">
      <c r="A16" s="75"/>
      <c r="B16" s="76"/>
      <c r="C16" s="76"/>
      <c r="D16" s="76"/>
      <c r="E16" s="76"/>
      <c r="F16" s="77"/>
    </row>
    <row r="17" spans="1:6" ht="20" x14ac:dyDescent="0.2">
      <c r="A17" s="74" t="s">
        <v>95</v>
      </c>
      <c r="B17" s="78"/>
      <c r="C17" s="78"/>
      <c r="D17" s="78"/>
      <c r="E17" s="78"/>
      <c r="F17" s="79"/>
    </row>
    <row r="18" spans="1:6" x14ac:dyDescent="0.2">
      <c r="A18" s="26" t="s">
        <v>145</v>
      </c>
      <c r="B18" s="72">
        <f>+[1]SOCI!B16</f>
        <v>6713304.1228815848</v>
      </c>
      <c r="C18" s="72">
        <f>+[1]SOCI!C16</f>
        <v>-3054281</v>
      </c>
      <c r="D18" s="72">
        <f>+[1]SOCI!D16</f>
        <v>29341838.329878543</v>
      </c>
      <c r="E18" s="72">
        <f>+[1]SOCI!E16</f>
        <v>-13349346.966700001</v>
      </c>
      <c r="F18" s="73"/>
    </row>
    <row r="19" spans="1:6" x14ac:dyDescent="0.2">
      <c r="A19" s="26" t="s">
        <v>146</v>
      </c>
      <c r="B19" s="72">
        <f>+[1]SOCI!B17</f>
        <v>233240214.82356367</v>
      </c>
      <c r="C19" s="72">
        <f>+[1]SOCI!C17</f>
        <v>2501751</v>
      </c>
      <c r="D19" s="72">
        <f>+[1]SOCI!D17</f>
        <v>1019423006.9293498</v>
      </c>
      <c r="E19" s="72">
        <f>+[1]SOCI!E17</f>
        <v>10934403.095700001</v>
      </c>
      <c r="F19" s="73"/>
    </row>
    <row r="20" spans="1:6" x14ac:dyDescent="0.2">
      <c r="A20" s="80" t="s">
        <v>96</v>
      </c>
      <c r="B20" s="72">
        <f>+[1]SOCI!B18</f>
        <v>-37331164.371770181</v>
      </c>
      <c r="C20" s="72">
        <f>+[1]SOCI!C18</f>
        <v>-400280</v>
      </c>
      <c r="D20" s="72">
        <f>+[1]SOCI!D18</f>
        <v>-163163320.11969593</v>
      </c>
      <c r="E20" s="72">
        <f>+[1]SOCI!E18</f>
        <v>-1749503.7960000001</v>
      </c>
      <c r="F20" s="73"/>
    </row>
    <row r="21" spans="1:6" hidden="1" x14ac:dyDescent="0.2">
      <c r="A21" s="80"/>
      <c r="B21" s="72"/>
      <c r="C21" s="72"/>
      <c r="D21" s="72"/>
      <c r="E21" s="72"/>
      <c r="F21" s="73"/>
    </row>
    <row r="22" spans="1:6" hidden="1" x14ac:dyDescent="0.2">
      <c r="A22" s="80"/>
      <c r="B22" s="72"/>
      <c r="C22" s="72"/>
      <c r="D22" s="72"/>
      <c r="E22" s="72"/>
      <c r="F22" s="73"/>
    </row>
    <row r="23" spans="1:6" hidden="1" x14ac:dyDescent="0.2">
      <c r="A23" s="26"/>
      <c r="B23" s="72"/>
      <c r="C23" s="72"/>
      <c r="D23" s="72"/>
      <c r="E23" s="72"/>
      <c r="F23" s="73"/>
    </row>
    <row r="24" spans="1:6" ht="21" x14ac:dyDescent="0.25">
      <c r="A24" s="81" t="s">
        <v>40</v>
      </c>
      <c r="B24" s="76">
        <f>+[1]SOCI!B22</f>
        <v>202622354.57467508</v>
      </c>
      <c r="C24" s="76">
        <f>+[1]SOCI!C22</f>
        <v>-952810</v>
      </c>
      <c r="D24" s="76">
        <f>+[1]SOCI!D22</f>
        <v>885601525.13953245</v>
      </c>
      <c r="E24" s="76">
        <f>+[1]SOCI!E22</f>
        <v>-4164447.6669999994</v>
      </c>
      <c r="F24" s="77"/>
    </row>
    <row r="25" spans="1:6" ht="10.5" x14ac:dyDescent="0.25">
      <c r="A25" s="75"/>
      <c r="B25" s="76"/>
      <c r="C25" s="76"/>
      <c r="D25" s="76"/>
      <c r="E25" s="76"/>
      <c r="F25" s="77"/>
    </row>
    <row r="26" spans="1:6" ht="10.5" x14ac:dyDescent="0.25">
      <c r="A26" s="69" t="s">
        <v>147</v>
      </c>
      <c r="B26" s="76">
        <f>+[1]SOCI!B24</f>
        <v>226222866.89467508</v>
      </c>
      <c r="C26" s="76">
        <f>+[1]SOCI!C24</f>
        <v>-952810</v>
      </c>
      <c r="D26" s="76">
        <f>+[1]SOCI!D24</f>
        <v>988752287.19655645</v>
      </c>
      <c r="E26" s="76">
        <f>+[1]SOCI!E24</f>
        <v>-4164447.6669999994</v>
      </c>
      <c r="F26" s="77"/>
    </row>
    <row r="27" spans="1:6" ht="13.5" x14ac:dyDescent="0.55000000000000004">
      <c r="A27" s="69" t="s">
        <v>148</v>
      </c>
      <c r="B27" s="83">
        <f>+[1]SOCI!B25</f>
        <v>39438971.842656106</v>
      </c>
      <c r="C27" s="83">
        <f>+[1]SOCI!C25</f>
        <v>-199540201.99999997</v>
      </c>
      <c r="D27" s="83">
        <f>+[1]SOCI!D25</f>
        <v>172375917.09269679</v>
      </c>
      <c r="E27" s="83">
        <f>+[1]SOCI!E25</f>
        <v>-872130363.88140023</v>
      </c>
      <c r="F27" s="84"/>
    </row>
    <row r="28" spans="1:6" x14ac:dyDescent="0.2">
      <c r="A28" s="85" t="s">
        <v>61</v>
      </c>
      <c r="B28" s="72"/>
      <c r="C28" s="72"/>
      <c r="D28" s="72"/>
      <c r="E28" s="72"/>
      <c r="F28" s="73"/>
    </row>
    <row r="29" spans="1:6" x14ac:dyDescent="0.2">
      <c r="A29" s="26" t="s">
        <v>62</v>
      </c>
      <c r="B29" s="72">
        <f>+[1]SOCI!B27</f>
        <v>40367295.166214526</v>
      </c>
      <c r="C29" s="72">
        <f>+[1]SOCI!C27</f>
        <v>-200732731</v>
      </c>
      <c r="D29" s="72">
        <f>+[1]SOCI!D27</f>
        <v>176433339.84297383</v>
      </c>
      <c r="E29" s="72">
        <f>+[1]SOCI!E27</f>
        <v>-877342548.38170016</v>
      </c>
      <c r="F29" s="73"/>
    </row>
    <row r="30" spans="1:6" x14ac:dyDescent="0.2">
      <c r="A30" s="26" t="s">
        <v>58</v>
      </c>
      <c r="B30" s="72">
        <f>+[1]SOCI!B28</f>
        <v>-928323.3235583629</v>
      </c>
      <c r="C30" s="72">
        <f>+[1]SOCI!C28</f>
        <v>1192529</v>
      </c>
      <c r="D30" s="72">
        <f>+[1]SOCI!D28</f>
        <v>-4057422.7502765371</v>
      </c>
      <c r="E30" s="72">
        <f>+[1]SOCI!E28</f>
        <v>5212184.5003000004</v>
      </c>
      <c r="F30" s="73"/>
    </row>
    <row r="31" spans="1:6" x14ac:dyDescent="0.2">
      <c r="A31" s="26"/>
      <c r="B31" s="72"/>
      <c r="C31" s="72"/>
      <c r="D31" s="72"/>
      <c r="E31" s="72"/>
      <c r="F31" s="73"/>
    </row>
    <row r="32" spans="1:6" ht="13.5" x14ac:dyDescent="0.55000000000000004">
      <c r="A32" s="69" t="s">
        <v>120</v>
      </c>
      <c r="B32" s="70">
        <f>+[1]SOCI!B30</f>
        <v>39438971.842656165</v>
      </c>
      <c r="C32" s="70">
        <f>+[1]SOCI!C30</f>
        <v>-199540202</v>
      </c>
      <c r="D32" s="70">
        <f>+[1]SOCI!D30</f>
        <v>172375917.09269729</v>
      </c>
      <c r="E32" s="70">
        <f>+[1]SOCI!E30</f>
        <v>-872130363.88140011</v>
      </c>
      <c r="F32" s="71"/>
    </row>
    <row r="33" spans="2:6" s="26" customFormat="1" x14ac:dyDescent="0.2">
      <c r="B33" s="4"/>
      <c r="C33" s="4"/>
      <c r="F33" s="63"/>
    </row>
    <row r="34" spans="2:6" s="26" customFormat="1" x14ac:dyDescent="0.2">
      <c r="B34" s="4"/>
      <c r="C34" s="4"/>
      <c r="F34" s="63"/>
    </row>
    <row r="35" spans="2:6" s="26" customFormat="1" x14ac:dyDescent="0.2">
      <c r="B35" s="4"/>
      <c r="C35" s="4"/>
      <c r="F35" s="63"/>
    </row>
    <row r="36" spans="2:6" s="26" customFormat="1" x14ac:dyDescent="0.2">
      <c r="B36" s="4"/>
      <c r="C36" s="4"/>
      <c r="F36" s="63"/>
    </row>
    <row r="37" spans="2:6" s="26" customFormat="1" x14ac:dyDescent="0.2">
      <c r="B37" s="4"/>
      <c r="C37" s="4"/>
      <c r="F37" s="63"/>
    </row>
    <row r="38" spans="2:6" s="26" customFormat="1" x14ac:dyDescent="0.2">
      <c r="B38" s="4"/>
      <c r="C38" s="4"/>
      <c r="F38" s="63"/>
    </row>
    <row r="39" spans="2:6" s="26" customFormat="1" x14ac:dyDescent="0.2">
      <c r="B39" s="4"/>
      <c r="C39" s="4"/>
      <c r="F39" s="63"/>
    </row>
    <row r="40" spans="2:6" s="26" customFormat="1" x14ac:dyDescent="0.2">
      <c r="B40" s="4"/>
      <c r="C40" s="4"/>
      <c r="F40" s="63"/>
    </row>
    <row r="41" spans="2:6" s="26" customFormat="1" x14ac:dyDescent="0.2">
      <c r="B41" s="4"/>
      <c r="C41" s="4"/>
      <c r="F41" s="63"/>
    </row>
    <row r="42" spans="2:6" s="26" customFormat="1" x14ac:dyDescent="0.2">
      <c r="B42" s="4"/>
      <c r="C42" s="4"/>
      <c r="F42" s="63"/>
    </row>
    <row r="43" spans="2:6" s="26" customFormat="1" x14ac:dyDescent="0.2">
      <c r="B43" s="4"/>
      <c r="C43" s="4"/>
      <c r="F43" s="63"/>
    </row>
    <row r="44" spans="2:6" s="26" customFormat="1" x14ac:dyDescent="0.2">
      <c r="B44" s="4"/>
      <c r="C44" s="4"/>
      <c r="F44" s="63"/>
    </row>
    <row r="45" spans="2:6" s="26" customFormat="1" x14ac:dyDescent="0.2">
      <c r="B45" s="4"/>
      <c r="C45" s="4"/>
      <c r="F45" s="63"/>
    </row>
    <row r="46" spans="2:6" s="26" customFormat="1" x14ac:dyDescent="0.2">
      <c r="B46" s="4"/>
      <c r="C46" s="4"/>
      <c r="F46" s="63"/>
    </row>
    <row r="47" spans="2:6" s="26" customFormat="1" x14ac:dyDescent="0.2">
      <c r="B47" s="4"/>
      <c r="C47" s="4"/>
      <c r="F47" s="63"/>
    </row>
    <row r="48" spans="2:6" s="26" customFormat="1" x14ac:dyDescent="0.2">
      <c r="B48" s="4"/>
      <c r="C48" s="4"/>
      <c r="F48" s="63"/>
    </row>
    <row r="49" spans="2:6" s="26" customFormat="1" x14ac:dyDescent="0.2">
      <c r="B49" s="4"/>
      <c r="C49" s="4"/>
      <c r="F49" s="63"/>
    </row>
    <row r="50" spans="2:6" s="26" customFormat="1" x14ac:dyDescent="0.2">
      <c r="B50" s="4"/>
      <c r="C50" s="4"/>
      <c r="F50" s="63"/>
    </row>
    <row r="51" spans="2:6" s="26" customFormat="1" x14ac:dyDescent="0.2">
      <c r="B51" s="4"/>
      <c r="C51" s="4"/>
      <c r="F51" s="63"/>
    </row>
    <row r="52" spans="2:6" s="26" customFormat="1" x14ac:dyDescent="0.2">
      <c r="B52" s="4"/>
      <c r="C52" s="4"/>
      <c r="F52" s="63"/>
    </row>
    <row r="53" spans="2:6" s="26" customFormat="1" x14ac:dyDescent="0.2">
      <c r="B53" s="4"/>
      <c r="C53" s="4"/>
      <c r="F53" s="63"/>
    </row>
    <row r="54" spans="2:6" s="26" customFormat="1" x14ac:dyDescent="0.2">
      <c r="B54" s="4"/>
      <c r="C54" s="4"/>
      <c r="F54" s="63"/>
    </row>
    <row r="55" spans="2:6" s="26" customFormat="1" x14ac:dyDescent="0.2">
      <c r="B55" s="4"/>
      <c r="C55" s="4"/>
      <c r="F55" s="63"/>
    </row>
    <row r="56" spans="2:6" s="26" customFormat="1" x14ac:dyDescent="0.2">
      <c r="B56" s="4"/>
      <c r="C56" s="4"/>
      <c r="F56" s="63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opLeftCell="A39" zoomScaleNormal="100" workbookViewId="0">
      <selection activeCell="B5" sqref="B5:E6"/>
    </sheetView>
  </sheetViews>
  <sheetFormatPr defaultColWidth="9" defaultRowHeight="10" x14ac:dyDescent="0.2"/>
  <cols>
    <col min="1" max="1" width="61.54296875" style="30" customWidth="1"/>
    <col min="2" max="3" width="14.7265625" style="29" bestFit="1" customWidth="1"/>
    <col min="4" max="5" width="14.7265625" style="12" bestFit="1" customWidth="1"/>
    <col min="6" max="6" width="23" style="138" customWidth="1"/>
    <col min="7" max="10" width="5.7265625" style="12" bestFit="1" customWidth="1"/>
    <col min="11" max="16384" width="9" style="12"/>
  </cols>
  <sheetData>
    <row r="1" spans="1:10" s="26" customFormat="1" ht="10.5" x14ac:dyDescent="0.25">
      <c r="A1" s="3" t="s">
        <v>0</v>
      </c>
      <c r="B1" s="4"/>
      <c r="C1" s="4"/>
      <c r="F1" s="49"/>
    </row>
    <row r="2" spans="1:10" s="26" customFormat="1" ht="10.5" x14ac:dyDescent="0.25">
      <c r="A2" s="53" t="s">
        <v>142</v>
      </c>
      <c r="B2" s="4"/>
      <c r="C2" s="4"/>
      <c r="F2" s="49"/>
    </row>
    <row r="3" spans="1:10" s="26" customFormat="1" x14ac:dyDescent="0.2">
      <c r="A3" s="52" t="s">
        <v>119</v>
      </c>
      <c r="B3" s="4"/>
      <c r="C3" s="4"/>
      <c r="F3" s="49"/>
    </row>
    <row r="4" spans="1:10" s="26" customFormat="1" ht="10.5" x14ac:dyDescent="0.25">
      <c r="A4" s="86"/>
      <c r="B4" s="4"/>
      <c r="C4" s="4"/>
      <c r="F4" s="49"/>
    </row>
    <row r="5" spans="1:10" s="26" customFormat="1" ht="10.5" x14ac:dyDescent="0.25">
      <c r="A5" s="87"/>
      <c r="B5" s="140" t="s">
        <v>124</v>
      </c>
      <c r="C5" s="140" t="s">
        <v>39</v>
      </c>
      <c r="D5" s="140" t="s">
        <v>124</v>
      </c>
      <c r="E5" s="140" t="s">
        <v>39</v>
      </c>
      <c r="F5" s="88"/>
    </row>
    <row r="6" spans="1:10" s="26" customFormat="1" ht="10.5" x14ac:dyDescent="0.2">
      <c r="A6" s="87"/>
      <c r="B6" s="33" t="s">
        <v>36</v>
      </c>
      <c r="C6" s="33" t="s">
        <v>36</v>
      </c>
      <c r="D6" s="33" t="s">
        <v>36</v>
      </c>
      <c r="E6" s="33" t="s">
        <v>36</v>
      </c>
      <c r="F6" s="21"/>
    </row>
    <row r="7" spans="1:10" s="26" customFormat="1" ht="10.5" x14ac:dyDescent="0.25">
      <c r="A7" s="87"/>
      <c r="B7" s="89" t="s">
        <v>52</v>
      </c>
      <c r="C7" s="89" t="s">
        <v>52</v>
      </c>
      <c r="D7" s="89" t="s">
        <v>53</v>
      </c>
      <c r="E7" s="89" t="s">
        <v>53</v>
      </c>
      <c r="F7" s="103"/>
    </row>
    <row r="8" spans="1:10" s="26" customFormat="1" ht="10.5" x14ac:dyDescent="0.25">
      <c r="A8" s="87"/>
      <c r="B8" s="89"/>
      <c r="C8" s="89"/>
      <c r="D8" s="142" t="s">
        <v>54</v>
      </c>
      <c r="E8" s="142"/>
      <c r="F8" s="90"/>
    </row>
    <row r="9" spans="1:10" s="69" customFormat="1" ht="19.5" customHeight="1" thickBot="1" x14ac:dyDescent="0.3">
      <c r="A9" s="86" t="s">
        <v>128</v>
      </c>
      <c r="B9" s="91">
        <f>+[1]CF!C9</f>
        <v>-152502806.01323029</v>
      </c>
      <c r="C9" s="91">
        <f>+[1]CF!D9</f>
        <v>-164479976.99999997</v>
      </c>
      <c r="D9" s="91">
        <f>+[1]CF!E9</f>
        <v>-666544014.24202597</v>
      </c>
      <c r="E9" s="91">
        <f>+[1]CF!F9</f>
        <v>-718892637.4739002</v>
      </c>
      <c r="F9" s="92"/>
      <c r="G9" s="26"/>
      <c r="H9" s="26"/>
      <c r="I9" s="26"/>
      <c r="J9" s="26"/>
    </row>
    <row r="10" spans="1:10" s="69" customFormat="1" ht="19.5" customHeight="1" thickTop="1" x14ac:dyDescent="0.25">
      <c r="A10" s="86"/>
      <c r="B10" s="92"/>
      <c r="C10" s="92"/>
      <c r="D10" s="92"/>
      <c r="E10" s="92"/>
      <c r="F10" s="92"/>
      <c r="G10" s="26"/>
      <c r="H10" s="26"/>
      <c r="I10" s="26"/>
      <c r="J10" s="26"/>
    </row>
    <row r="11" spans="1:10" s="26" customFormat="1" x14ac:dyDescent="0.2">
      <c r="A11" s="93" t="s">
        <v>152</v>
      </c>
      <c r="B11" s="94"/>
      <c r="C11" s="94"/>
      <c r="D11" s="94"/>
      <c r="E11" s="94"/>
      <c r="F11" s="95"/>
    </row>
    <row r="12" spans="1:10" s="26" customFormat="1" x14ac:dyDescent="0.2">
      <c r="A12" s="26" t="s">
        <v>63</v>
      </c>
      <c r="B12" s="94">
        <f>+[1]CF!C12</f>
        <v>121267412.16</v>
      </c>
      <c r="C12" s="94">
        <f>+[1]CF!D12</f>
        <v>119980126</v>
      </c>
      <c r="D12" s="94">
        <f>+[1]CF!E12</f>
        <v>530023478.327712</v>
      </c>
      <c r="E12" s="94">
        <f>+[1]CF!F12</f>
        <v>524397137.70820004</v>
      </c>
      <c r="F12" s="95"/>
    </row>
    <row r="13" spans="1:10" s="26" customFormat="1" x14ac:dyDescent="0.2">
      <c r="A13" s="109" t="s">
        <v>64</v>
      </c>
      <c r="B13" s="94">
        <f>+[1]CF!C13</f>
        <v>7724983.186131034</v>
      </c>
      <c r="C13" s="94">
        <f>+[1]CF!D13</f>
        <v>5453070</v>
      </c>
      <c r="D13" s="94">
        <f>+[1]CF!E13</f>
        <v>33763584.011622913</v>
      </c>
      <c r="E13" s="94">
        <f>+[1]CF!F13</f>
        <v>23833732.049000002</v>
      </c>
      <c r="F13" s="95"/>
    </row>
    <row r="14" spans="1:10" s="26" customFormat="1" x14ac:dyDescent="0.2">
      <c r="A14" s="109" t="s">
        <v>65</v>
      </c>
      <c r="B14" s="94">
        <f>+[1]CF!C14</f>
        <v>4247835.2299999986</v>
      </c>
      <c r="C14" s="94">
        <f>+[1]CF!D14</f>
        <v>-2059849</v>
      </c>
      <c r="D14" s="94">
        <f>+[1]CF!E14</f>
        <v>18566013.439760994</v>
      </c>
      <c r="E14" s="94">
        <f>+[1]CF!F14</f>
        <v>-9002982.0242999997</v>
      </c>
      <c r="F14" s="95"/>
    </row>
    <row r="15" spans="1:10" s="26" customFormat="1" x14ac:dyDescent="0.2">
      <c r="A15" s="109" t="s">
        <v>66</v>
      </c>
      <c r="B15" s="94">
        <f>+[1]CF!C15</f>
        <v>-38117185.419999987</v>
      </c>
      <c r="C15" s="94">
        <f>+[1]CF!D15</f>
        <v>8629499</v>
      </c>
      <c r="D15" s="94">
        <f>+[1]CF!E15</f>
        <v>-166598784.31519395</v>
      </c>
      <c r="E15" s="94">
        <f>+[1]CF!F15</f>
        <v>37716951.279300004</v>
      </c>
      <c r="F15" s="95"/>
    </row>
    <row r="16" spans="1:10" s="26" customFormat="1" x14ac:dyDescent="0.2">
      <c r="A16" s="26" t="s">
        <v>151</v>
      </c>
      <c r="B16" s="94">
        <f>+[1]CF!C16</f>
        <v>105845407.62342337</v>
      </c>
      <c r="C16" s="94">
        <f>+[1]CF!D16</f>
        <v>0</v>
      </c>
      <c r="D16" s="94">
        <f>+[1]CF!E16</f>
        <v>462618523.09969652</v>
      </c>
      <c r="E16" s="94">
        <f>+[1]CF!F16</f>
        <v>0</v>
      </c>
      <c r="F16" s="95"/>
    </row>
    <row r="17" spans="1:10" s="26" customFormat="1" x14ac:dyDescent="0.2">
      <c r="A17" s="96" t="s">
        <v>41</v>
      </c>
      <c r="B17" s="94">
        <f>+[1]CF!C17</f>
        <v>11066580.794936085</v>
      </c>
      <c r="C17" s="94">
        <f>+[1]CF!D17</f>
        <v>-2905236</v>
      </c>
      <c r="D17" s="94">
        <f>+[1]CF!E17</f>
        <v>48368704.680427149</v>
      </c>
      <c r="E17" s="94">
        <f>+[1]CF!F17</f>
        <v>-12697914.985200001</v>
      </c>
      <c r="F17" s="95"/>
    </row>
    <row r="18" spans="1:10" s="26" customFormat="1" x14ac:dyDescent="0.2">
      <c r="A18" s="26" t="s">
        <v>149</v>
      </c>
      <c r="B18" s="94">
        <f>+[1]CF!C18</f>
        <v>920190.95324549731</v>
      </c>
      <c r="C18" s="94">
        <f>+[1]CF!D18</f>
        <v>-1178141</v>
      </c>
      <c r="D18" s="94">
        <f>+[1]CF!E18</f>
        <v>4021878.5993500953</v>
      </c>
      <c r="E18" s="94">
        <f>+[1]CF!F18</f>
        <v>-5149300.8687000005</v>
      </c>
      <c r="F18" s="95"/>
    </row>
    <row r="19" spans="1:10" s="26" customFormat="1" x14ac:dyDescent="0.2">
      <c r="A19" s="96" t="s">
        <v>67</v>
      </c>
      <c r="B19" s="94">
        <f>+[1]CF!C19</f>
        <v>2759224.96</v>
      </c>
      <c r="C19" s="94">
        <f>+[1]CF!D19</f>
        <v>12740</v>
      </c>
      <c r="D19" s="94">
        <f>+[1]CF!E19</f>
        <v>12059744.532672001</v>
      </c>
      <c r="E19" s="94">
        <f>+[1]CF!F19</f>
        <v>55682.718000000001</v>
      </c>
      <c r="F19" s="95"/>
    </row>
    <row r="20" spans="1:10" s="26" customFormat="1" x14ac:dyDescent="0.2">
      <c r="A20" s="96" t="s">
        <v>68</v>
      </c>
      <c r="B20" s="94">
        <f>+[1]CF!C20</f>
        <v>-2072081.3699999999</v>
      </c>
      <c r="C20" s="94">
        <f>+[1]CF!D20</f>
        <v>-57466</v>
      </c>
      <c r="D20" s="94">
        <f>+[1]CF!E20</f>
        <v>-9056444.4238590002</v>
      </c>
      <c r="E20" s="94">
        <f>+[1]CF!F20</f>
        <v>-251166.64620000002</v>
      </c>
      <c r="F20" s="95"/>
    </row>
    <row r="21" spans="1:10" s="26" customFormat="1" x14ac:dyDescent="0.2">
      <c r="A21" s="26" t="s">
        <v>69</v>
      </c>
      <c r="B21" s="94">
        <f>+[1]CF!C21</f>
        <v>7991671.3857193002</v>
      </c>
      <c r="C21" s="94">
        <f>+[1]CF!D21</f>
        <v>4644298</v>
      </c>
      <c r="D21" s="94">
        <f>+[1]CF!E21</f>
        <v>34929196.125563346</v>
      </c>
      <c r="E21" s="94">
        <f>+[1]CF!F21</f>
        <v>20298833.268600002</v>
      </c>
      <c r="F21" s="95"/>
    </row>
    <row r="22" spans="1:10" s="69" customFormat="1" ht="10.5" x14ac:dyDescent="0.25">
      <c r="A22" s="26" t="s">
        <v>26</v>
      </c>
      <c r="B22" s="94">
        <f>+[1]CF!C22</f>
        <v>-17706299.119999997</v>
      </c>
      <c r="C22" s="94">
        <f>+[1]CF!D22</f>
        <v>-32841360</v>
      </c>
      <c r="D22" s="94">
        <f>+[1]CF!E22</f>
        <v>-77388923.183783993</v>
      </c>
      <c r="E22" s="94">
        <f>+[1]CF!F22</f>
        <v>-143539732.15200001</v>
      </c>
      <c r="F22" s="95"/>
      <c r="G22" s="26"/>
      <c r="H22" s="26"/>
      <c r="I22" s="26"/>
      <c r="J22" s="26"/>
    </row>
    <row r="23" spans="1:10" s="26" customFormat="1" x14ac:dyDescent="0.2">
      <c r="A23" s="97" t="s">
        <v>70</v>
      </c>
      <c r="B23" s="94">
        <f>+[1]CF!C23*0+50446390</f>
        <v>50446390</v>
      </c>
      <c r="C23" s="94">
        <f>+[1]CF!D23</f>
        <v>31993702</v>
      </c>
      <c r="D23" s="94">
        <f>+[1]CF!E23*0+220486039</f>
        <v>220486039</v>
      </c>
      <c r="E23" s="94">
        <f>+[1]CF!F23</f>
        <v>139834873.33140001</v>
      </c>
      <c r="F23" s="95"/>
    </row>
    <row r="24" spans="1:10" s="26" customFormat="1" hidden="1" x14ac:dyDescent="0.2">
      <c r="B24" s="94">
        <f>+[1]CF!C24</f>
        <v>0</v>
      </c>
      <c r="C24" s="94">
        <f>+[1]CF!D24</f>
        <v>0</v>
      </c>
      <c r="D24" s="94">
        <f>+[1]CF!E24</f>
        <v>0</v>
      </c>
      <c r="E24" s="94">
        <f>+[1]CF!F24</f>
        <v>0</v>
      </c>
      <c r="F24" s="95"/>
    </row>
    <row r="25" spans="1:10" s="26" customFormat="1" x14ac:dyDescent="0.2">
      <c r="A25" s="26" t="s">
        <v>150</v>
      </c>
      <c r="B25" s="94">
        <f>+[1]CF!C25</f>
        <v>-280855.12999999989</v>
      </c>
      <c r="C25" s="94">
        <f>+[1]CF!D25</f>
        <v>-699648</v>
      </c>
      <c r="D25" s="94">
        <f>+[1]CF!E25</f>
        <v>-1227533.5166909995</v>
      </c>
      <c r="E25" s="94">
        <f>+[1]CF!F25</f>
        <v>-3057951.5136000002</v>
      </c>
      <c r="F25" s="95"/>
    </row>
    <row r="26" spans="1:10" s="26" customFormat="1" x14ac:dyDescent="0.2">
      <c r="A26" s="80" t="s">
        <v>71</v>
      </c>
      <c r="B26" s="94">
        <f>+[1]CF!C26</f>
        <v>-11902815.235133372</v>
      </c>
      <c r="C26" s="94">
        <f>+[1]CF!D26</f>
        <v>8773829</v>
      </c>
      <c r="D26" s="94">
        <f>+[1]CF!E26</f>
        <v>-52023634.548197433</v>
      </c>
      <c r="E26" s="94">
        <f>+[1]CF!F26</f>
        <v>38347774.410300002</v>
      </c>
      <c r="F26" s="95"/>
    </row>
    <row r="27" spans="1:10" s="26" customFormat="1" ht="11" thickBot="1" x14ac:dyDescent="0.3">
      <c r="A27" s="98" t="s">
        <v>72</v>
      </c>
      <c r="B27" s="91">
        <f>SUM(B9:B26)</f>
        <v>89687654.005091637</v>
      </c>
      <c r="C27" s="91">
        <f t="shared" ref="C27:E27" si="0">SUM(C9:C26)</f>
        <v>-24734412.99999997</v>
      </c>
      <c r="D27" s="91">
        <f t="shared" si="0"/>
        <v>391997827.58705354</v>
      </c>
      <c r="E27" s="91">
        <f t="shared" si="0"/>
        <v>-108106700.89910017</v>
      </c>
      <c r="F27" s="92"/>
    </row>
    <row r="28" spans="1:10" s="69" customFormat="1" ht="11" hidden="1" thickTop="1" x14ac:dyDescent="0.25">
      <c r="A28" s="26"/>
      <c r="B28" s="94"/>
      <c r="C28" s="94"/>
      <c r="D28" s="94"/>
      <c r="E28" s="94"/>
      <c r="F28" s="95"/>
      <c r="G28" s="26"/>
      <c r="H28" s="26"/>
      <c r="I28" s="26"/>
      <c r="J28" s="26"/>
    </row>
    <row r="29" spans="1:10" s="26" customFormat="1" ht="10.5" thickTop="1" x14ac:dyDescent="0.2">
      <c r="A29" s="85" t="s">
        <v>27</v>
      </c>
      <c r="B29" s="99"/>
      <c r="C29" s="99"/>
      <c r="D29" s="99"/>
      <c r="E29" s="99"/>
      <c r="F29" s="100"/>
    </row>
    <row r="30" spans="1:10" s="69" customFormat="1" ht="10.5" x14ac:dyDescent="0.25">
      <c r="A30" s="26" t="s">
        <v>28</v>
      </c>
      <c r="B30" s="94">
        <f>+[1]CF!C30</f>
        <v>-25522388.473491736</v>
      </c>
      <c r="C30" s="94">
        <f>+[1]CF!D30</f>
        <v>-23536846</v>
      </c>
      <c r="D30" s="101">
        <f>+[1]CF!E30</f>
        <v>-111550701.30109033</v>
      </c>
      <c r="E30" s="101">
        <f>+[1]CF!F30</f>
        <v>-102872491.81220001</v>
      </c>
      <c r="F30" s="102"/>
      <c r="G30" s="26"/>
      <c r="H30" s="26"/>
      <c r="I30" s="26"/>
      <c r="J30" s="26"/>
    </row>
    <row r="31" spans="1:10" s="26" customFormat="1" x14ac:dyDescent="0.2">
      <c r="A31" s="26" t="s">
        <v>29</v>
      </c>
      <c r="B31" s="94">
        <f>+[1]CF!C31</f>
        <v>-132471116.67709178</v>
      </c>
      <c r="C31" s="94">
        <f>+[1]CF!D31</f>
        <v>64011173</v>
      </c>
      <c r="D31" s="101">
        <f>+[1]CF!E31</f>
        <v>-578991509.66056502</v>
      </c>
      <c r="E31" s="101">
        <f>+[1]CF!F31</f>
        <v>279773633.83109999</v>
      </c>
      <c r="F31" s="102"/>
    </row>
    <row r="32" spans="1:10" s="26" customFormat="1" hidden="1" x14ac:dyDescent="0.2">
      <c r="B32" s="94">
        <f>+[1]CF!C32</f>
        <v>0</v>
      </c>
      <c r="C32" s="94">
        <f>+[1]CF!D32</f>
        <v>0</v>
      </c>
      <c r="D32" s="101">
        <f>+[1]CF!E32</f>
        <v>0</v>
      </c>
      <c r="E32" s="101">
        <f>+[1]CF!F32</f>
        <v>0</v>
      </c>
      <c r="F32" s="102"/>
    </row>
    <row r="33" spans="1:10" s="26" customFormat="1" ht="12.65" customHeight="1" x14ac:dyDescent="0.2">
      <c r="A33" s="26" t="s">
        <v>73</v>
      </c>
      <c r="B33" s="94">
        <f>+[1]CF!C33</f>
        <v>290272609.63454038</v>
      </c>
      <c r="C33" s="94">
        <f>+[1]CF!D33</f>
        <v>84895180</v>
      </c>
      <c r="D33" s="94">
        <f>+[1]CF!E33</f>
        <v>1268694492.9296856</v>
      </c>
      <c r="E33" s="94">
        <f>+[1]CF!F33</f>
        <v>371051367.22600001</v>
      </c>
      <c r="F33" s="95"/>
    </row>
    <row r="34" spans="1:10" s="26" customFormat="1" ht="11" thickBot="1" x14ac:dyDescent="0.3">
      <c r="A34" s="69" t="s">
        <v>74</v>
      </c>
      <c r="B34" s="91">
        <f>+[1]CF!C34</f>
        <v>132279104.48395687</v>
      </c>
      <c r="C34" s="91">
        <f>+[1]CF!D34</f>
        <v>125369507</v>
      </c>
      <c r="D34" s="91">
        <f>+[1]CF!E34</f>
        <v>578152281.96803021</v>
      </c>
      <c r="E34" s="91">
        <f>+[1]CF!F34</f>
        <v>547952509.24489999</v>
      </c>
      <c r="F34" s="92"/>
    </row>
    <row r="35" spans="1:10" s="26" customFormat="1" ht="11" hidden="1" thickTop="1" x14ac:dyDescent="0.25">
      <c r="A35" s="69"/>
      <c r="B35" s="89"/>
      <c r="C35" s="89"/>
      <c r="D35" s="89"/>
      <c r="E35" s="89"/>
      <c r="F35" s="103"/>
    </row>
    <row r="36" spans="1:10" s="26" customFormat="1" ht="11" hidden="1" thickTop="1" x14ac:dyDescent="0.25">
      <c r="A36" s="69" t="s">
        <v>75</v>
      </c>
      <c r="B36" s="104"/>
      <c r="C36" s="94"/>
      <c r="D36" s="89"/>
      <c r="E36" s="89"/>
      <c r="F36" s="103"/>
    </row>
    <row r="37" spans="1:10" s="69" customFormat="1" ht="11.5" hidden="1" thickTop="1" thickBot="1" x14ac:dyDescent="0.3">
      <c r="A37" s="105" t="s">
        <v>76</v>
      </c>
      <c r="B37" s="91"/>
      <c r="C37" s="91"/>
      <c r="D37" s="91"/>
      <c r="E37" s="91"/>
      <c r="F37" s="92"/>
      <c r="G37" s="26"/>
      <c r="H37" s="26"/>
      <c r="I37" s="26"/>
      <c r="J37" s="26"/>
    </row>
    <row r="38" spans="1:10" s="26" customFormat="1" ht="10.5" hidden="1" thickTop="1" x14ac:dyDescent="0.2">
      <c r="B38" s="94" t="str">
        <f>+[1]CF!C38</f>
        <v xml:space="preserve"> </v>
      </c>
      <c r="C38" s="94" t="str">
        <f>+[1]CF!D38</f>
        <v xml:space="preserve"> </v>
      </c>
      <c r="D38" s="94" t="str">
        <f>+[1]CF!E38</f>
        <v xml:space="preserve"> </v>
      </c>
      <c r="E38" s="94" t="str">
        <f>+[1]CF!F38</f>
        <v xml:space="preserve"> </v>
      </c>
      <c r="F38" s="95"/>
    </row>
    <row r="39" spans="1:10" s="26" customFormat="1" ht="11.5" thickTop="1" thickBot="1" x14ac:dyDescent="0.3">
      <c r="A39" s="82" t="s">
        <v>129</v>
      </c>
      <c r="B39" s="91">
        <f>B27+B34+1</f>
        <v>221966759.48904851</v>
      </c>
      <c r="C39" s="91">
        <f t="shared" ref="C39:E39" si="1">C27+C34</f>
        <v>100635094.00000003</v>
      </c>
      <c r="D39" s="91">
        <f>D27+D34-1</f>
        <v>970150108.55508375</v>
      </c>
      <c r="E39" s="91">
        <f t="shared" si="1"/>
        <v>439845808.3457998</v>
      </c>
      <c r="F39" s="92"/>
    </row>
    <row r="40" spans="1:10" s="26" customFormat="1" ht="10.5" hidden="1" thickTop="1" x14ac:dyDescent="0.2">
      <c r="B40" s="94"/>
      <c r="C40" s="94"/>
      <c r="D40" s="94"/>
      <c r="E40" s="94"/>
      <c r="F40" s="95"/>
    </row>
    <row r="41" spans="1:10" s="26" customFormat="1" ht="11" thickTop="1" x14ac:dyDescent="0.25">
      <c r="A41" s="69" t="s">
        <v>30</v>
      </c>
      <c r="B41" s="104"/>
      <c r="C41" s="104"/>
      <c r="D41" s="104"/>
      <c r="E41" s="104"/>
      <c r="F41" s="92"/>
    </row>
    <row r="42" spans="1:10" s="26" customFormat="1" x14ac:dyDescent="0.2">
      <c r="A42" s="26" t="s">
        <v>31</v>
      </c>
      <c r="B42" s="94">
        <f>+[1]CF!C42</f>
        <v>-49419893.909999996</v>
      </c>
      <c r="C42" s="94">
        <f>+[1]CF!D42</f>
        <v>-119491275</v>
      </c>
      <c r="D42" s="94">
        <f>+[1]CF!E42</f>
        <v>-215999532.312437</v>
      </c>
      <c r="E42" s="94">
        <f>+[1]CF!F42</f>
        <v>-522260517.64250004</v>
      </c>
      <c r="F42" s="95"/>
    </row>
    <row r="43" spans="1:10" s="26" customFormat="1" hidden="1" x14ac:dyDescent="0.2">
      <c r="B43" s="94">
        <f>+[1]CF!C43</f>
        <v>0</v>
      </c>
      <c r="C43" s="94">
        <f>+[1]CF!D43</f>
        <v>0</v>
      </c>
      <c r="D43" s="94">
        <f>+[1]CF!E43</f>
        <v>0</v>
      </c>
      <c r="E43" s="94">
        <f>+[1]CF!F43</f>
        <v>0</v>
      </c>
      <c r="F43" s="95"/>
    </row>
    <row r="44" spans="1:10" s="26" customFormat="1" x14ac:dyDescent="0.2">
      <c r="A44" s="26" t="s">
        <v>32</v>
      </c>
      <c r="B44" s="95">
        <f>+[1]CF!C44</f>
        <v>-1476713.11</v>
      </c>
      <c r="C44" s="95">
        <f>+[1]CF!D44</f>
        <v>-2989101</v>
      </c>
      <c r="D44" s="95">
        <f>+[1]CF!E44</f>
        <v>-6454269.9898770005</v>
      </c>
      <c r="E44" s="95">
        <f>+[1]CF!F44</f>
        <v>-13064463.740700001</v>
      </c>
      <c r="F44" s="95"/>
    </row>
    <row r="45" spans="1:10" s="26" customFormat="1" ht="11.5" x14ac:dyDescent="0.35">
      <c r="A45" s="26" t="s">
        <v>77</v>
      </c>
      <c r="B45" s="106">
        <f>+[1]CF!C45</f>
        <v>3462540.17</v>
      </c>
      <c r="C45" s="106">
        <f>+[1]CF!D45</f>
        <v>6133353</v>
      </c>
      <c r="D45" s="106">
        <f>+[1]CF!E45</f>
        <v>15133724.321019001</v>
      </c>
      <c r="E45" s="106">
        <f>+[1]CF!F45</f>
        <v>26807045.9571</v>
      </c>
      <c r="F45" s="107"/>
    </row>
    <row r="46" spans="1:10" s="26" customFormat="1" hidden="1" x14ac:dyDescent="0.2">
      <c r="B46" s="94">
        <f>+[1]CF!C46</f>
        <v>0</v>
      </c>
      <c r="C46" s="94">
        <f>+[1]CF!D46</f>
        <v>0</v>
      </c>
      <c r="D46" s="94">
        <f>+[1]CF!E46</f>
        <v>0</v>
      </c>
      <c r="E46" s="94">
        <f>+[1]CF!F46</f>
        <v>0</v>
      </c>
      <c r="F46" s="95"/>
    </row>
    <row r="47" spans="1:10" s="26" customFormat="1" ht="11.5" hidden="1" x14ac:dyDescent="0.35">
      <c r="B47" s="106">
        <f>+[1]CF!C47</f>
        <v>0</v>
      </c>
      <c r="C47" s="106">
        <f>+[1]CF!D47</f>
        <v>0</v>
      </c>
      <c r="D47" s="106">
        <f>+[1]CF!E47</f>
        <v>0</v>
      </c>
      <c r="E47" s="106">
        <f>+[1]CF!F47</f>
        <v>0</v>
      </c>
      <c r="F47" s="107"/>
    </row>
    <row r="48" spans="1:10" s="26" customFormat="1" ht="11" thickBot="1" x14ac:dyDescent="0.3">
      <c r="A48" s="82" t="s">
        <v>130</v>
      </c>
      <c r="B48" s="91">
        <f>+[1]CF!C48</f>
        <v>-47434066.849999994</v>
      </c>
      <c r="C48" s="91">
        <f>+[1]CF!D48</f>
        <v>-116347023</v>
      </c>
      <c r="D48" s="91">
        <f>+[1]CF!E48</f>
        <v>-207320077.98129499</v>
      </c>
      <c r="E48" s="91">
        <f>+[1]CF!F48</f>
        <v>-508517935.42610008</v>
      </c>
      <c r="F48" s="92"/>
    </row>
    <row r="49" spans="1:6" s="26" customFormat="1" ht="10.5" thickTop="1" x14ac:dyDescent="0.2">
      <c r="B49" s="94"/>
      <c r="C49" s="94"/>
      <c r="D49" s="94"/>
      <c r="E49" s="94"/>
      <c r="F49" s="95"/>
    </row>
    <row r="50" spans="1:6" s="26" customFormat="1" ht="10.5" x14ac:dyDescent="0.25">
      <c r="A50" s="69" t="s">
        <v>33</v>
      </c>
      <c r="B50" s="104"/>
      <c r="C50" s="104"/>
      <c r="D50" s="104"/>
      <c r="E50" s="104"/>
      <c r="F50" s="92"/>
    </row>
    <row r="51" spans="1:6" s="26" customFormat="1" x14ac:dyDescent="0.2">
      <c r="A51" s="26" t="s">
        <v>42</v>
      </c>
      <c r="B51" s="94">
        <f>+[1]CF!C51</f>
        <v>-106256792.83999987</v>
      </c>
      <c r="C51" s="94">
        <f>+[1]CF!D51</f>
        <v>98870784</v>
      </c>
      <c r="D51" s="94">
        <f>+[1]CF!E51</f>
        <v>-464416558.44578749</v>
      </c>
      <c r="E51" s="94">
        <f>+[1]CF!F51</f>
        <v>432134535.62880003</v>
      </c>
      <c r="F51" s="95"/>
    </row>
    <row r="52" spans="1:6" s="26" customFormat="1" x14ac:dyDescent="0.2">
      <c r="A52" s="26" t="s">
        <v>43</v>
      </c>
      <c r="B52" s="94">
        <f>+[1]CF!C52</f>
        <v>-2.9802322387695313E-8</v>
      </c>
      <c r="C52" s="94">
        <f>+[1]CF!D52</f>
        <v>63756436</v>
      </c>
      <c r="D52" s="94">
        <f>+[1]CF!E52</f>
        <v>-1.3025701045989991E-7</v>
      </c>
      <c r="E52" s="94">
        <f>+[1]CF!F52</f>
        <v>278660254.82520002</v>
      </c>
      <c r="F52" s="95"/>
    </row>
    <row r="53" spans="1:6" s="26" customFormat="1" x14ac:dyDescent="0.2">
      <c r="A53" s="26" t="s">
        <v>78</v>
      </c>
      <c r="B53" s="94">
        <f>+[1]CF!C53</f>
        <v>-48270948.169999987</v>
      </c>
      <c r="C53" s="94">
        <f>+[1]CF!D53</f>
        <v>-63756436</v>
      </c>
      <c r="D53" s="94">
        <f>+[1]CF!E53</f>
        <v>-210977833.16661894</v>
      </c>
      <c r="E53" s="94">
        <f>+[1]CF!F53</f>
        <v>-278660254.82520002</v>
      </c>
      <c r="F53" s="95"/>
    </row>
    <row r="54" spans="1:6" s="26" customFormat="1" x14ac:dyDescent="0.2">
      <c r="A54" s="26" t="s">
        <v>79</v>
      </c>
      <c r="B54" s="94">
        <f>+[1]CF!C54</f>
        <v>-10655710</v>
      </c>
      <c r="C54" s="94">
        <f>+[1]CF!D54</f>
        <v>-10733365</v>
      </c>
      <c r="D54" s="94">
        <f>+[1]CF!E54</f>
        <v>-46572911.697000004</v>
      </c>
      <c r="E54" s="94">
        <f>+[1]CF!F54</f>
        <v>-46912318.405500002</v>
      </c>
      <c r="F54" s="95"/>
    </row>
    <row r="55" spans="1:6" s="26" customFormat="1" x14ac:dyDescent="0.2">
      <c r="A55" s="26" t="s">
        <v>80</v>
      </c>
      <c r="B55" s="94">
        <f>+[1]CF!C55</f>
        <v>-10448419.347736953</v>
      </c>
      <c r="C55" s="94">
        <f>+[1]CF!D55</f>
        <v>41577124</v>
      </c>
      <c r="D55" s="94">
        <f>+[1]CF!E55</f>
        <v>-45666906.443153903</v>
      </c>
      <c r="E55" s="94">
        <f>+[1]CF!F55</f>
        <v>181721135.86680001</v>
      </c>
      <c r="F55" s="95"/>
    </row>
    <row r="56" spans="1:6" s="26" customFormat="1" x14ac:dyDescent="0.2">
      <c r="A56" s="26" t="s">
        <v>44</v>
      </c>
      <c r="B56" s="94">
        <f>+[1]CF!C56</f>
        <v>-14777788.842876172</v>
      </c>
      <c r="C56" s="94">
        <f>+[1]CF!D56</f>
        <v>-9283821</v>
      </c>
      <c r="D56" s="94">
        <f>+[1]CF!E56</f>
        <v>-64589281.695558891</v>
      </c>
      <c r="E56" s="94">
        <f>+[1]CF!F56</f>
        <v>-40576796.444700003</v>
      </c>
      <c r="F56" s="95"/>
    </row>
    <row r="57" spans="1:6" s="26" customFormat="1" x14ac:dyDescent="0.2">
      <c r="A57" s="26" t="s">
        <v>34</v>
      </c>
      <c r="B57" s="94">
        <f>+[1]CF!C57*0-34687728</f>
        <v>-34687728</v>
      </c>
      <c r="C57" s="94">
        <f>+[1]CF!D57</f>
        <v>-17259261</v>
      </c>
      <c r="D57" s="94">
        <f>+[1]CF!E57*0-151609654</f>
        <v>-151609654</v>
      </c>
      <c r="E57" s="94">
        <f>+[1]CF!F57</f>
        <v>-75435052.052699998</v>
      </c>
      <c r="F57" s="95"/>
    </row>
    <row r="58" spans="1:6" s="26" customFormat="1" ht="11" thickBot="1" x14ac:dyDescent="0.3">
      <c r="A58" s="69" t="s">
        <v>131</v>
      </c>
      <c r="B58" s="91">
        <f>SUM(B51:B57)</f>
        <v>-225097387.20061299</v>
      </c>
      <c r="C58" s="91">
        <f>SUM(C51:C57)</f>
        <v>103171461</v>
      </c>
      <c r="D58" s="91">
        <f>SUM(D51:D57)</f>
        <v>-983833145.44811928</v>
      </c>
      <c r="E58" s="91">
        <f>SUM(E51:E57)</f>
        <v>450931504.59270006</v>
      </c>
      <c r="F58" s="92"/>
    </row>
    <row r="59" spans="1:6" s="26" customFormat="1" ht="10.5" thickTop="1" x14ac:dyDescent="0.2">
      <c r="B59" s="94"/>
      <c r="C59" s="94"/>
      <c r="D59" s="94"/>
      <c r="E59" s="94"/>
      <c r="F59" s="95"/>
    </row>
    <row r="60" spans="1:6" s="26" customFormat="1" ht="11" thickBot="1" x14ac:dyDescent="0.3">
      <c r="A60" s="69" t="s">
        <v>132</v>
      </c>
      <c r="B60" s="91">
        <f>+[1]CF!C60</f>
        <v>-50564695.353827536</v>
      </c>
      <c r="C60" s="91">
        <f>+[1]CF!D60</f>
        <v>87459532.00000003</v>
      </c>
      <c r="D60" s="91">
        <f>+[1]CF!E60</f>
        <v>-221003113.96297479</v>
      </c>
      <c r="E60" s="91">
        <f>+[1]CF!F60</f>
        <v>382259377.51239979</v>
      </c>
      <c r="F60" s="92"/>
    </row>
    <row r="61" spans="1:6" s="26" customFormat="1" ht="10.5" thickTop="1" x14ac:dyDescent="0.2">
      <c r="B61" s="94"/>
      <c r="C61" s="94"/>
      <c r="D61" s="94"/>
      <c r="E61" s="94"/>
      <c r="F61" s="95"/>
    </row>
    <row r="62" spans="1:6" s="26" customFormat="1" ht="11" thickBot="1" x14ac:dyDescent="0.3">
      <c r="A62" s="69" t="s">
        <v>133</v>
      </c>
      <c r="B62" s="91">
        <f>+[1]CF!C62</f>
        <v>100655956</v>
      </c>
      <c r="C62" s="91">
        <f>+[1]CF!D62</f>
        <v>13196424</v>
      </c>
      <c r="D62" s="91">
        <f>+[1]CF!E62</f>
        <v>439936986.88920003</v>
      </c>
      <c r="E62" s="91">
        <f>+[1]CF!F62</f>
        <v>57677609.376800001</v>
      </c>
      <c r="F62" s="92"/>
    </row>
    <row r="63" spans="1:6" s="26" customFormat="1" ht="12" thickTop="1" x14ac:dyDescent="0.35">
      <c r="B63" s="106"/>
      <c r="C63" s="106"/>
      <c r="D63" s="106"/>
      <c r="E63" s="106"/>
      <c r="F63" s="107"/>
    </row>
    <row r="64" spans="1:6" s="26" customFormat="1" ht="11" thickBot="1" x14ac:dyDescent="0.3">
      <c r="A64" s="69" t="s">
        <v>134</v>
      </c>
      <c r="B64" s="91">
        <f>+[1]CF!C64</f>
        <v>50091260.649999999</v>
      </c>
      <c r="C64" s="91">
        <f>+[1]CF!D64</f>
        <v>100655956</v>
      </c>
      <c r="D64" s="91">
        <f>+[1]CF!E64</f>
        <v>218933872.92295501</v>
      </c>
      <c r="E64" s="91">
        <f>+[1]CF!F64</f>
        <v>439936986.88920003</v>
      </c>
      <c r="F64" s="92"/>
    </row>
    <row r="65" spans="1:6" s="26" customFormat="1" ht="11" thickTop="1" x14ac:dyDescent="0.25">
      <c r="A65" s="110"/>
      <c r="B65" s="108"/>
      <c r="C65" s="108"/>
      <c r="D65" s="108"/>
      <c r="E65" s="108"/>
      <c r="F65" s="92"/>
    </row>
    <row r="66" spans="1:6" s="26" customFormat="1" x14ac:dyDescent="0.2">
      <c r="A66" s="87"/>
      <c r="B66" s="48"/>
      <c r="C66" s="48"/>
      <c r="D66" s="49"/>
      <c r="E66" s="49"/>
      <c r="F66" s="49"/>
    </row>
    <row r="67" spans="1:6" s="26" customFormat="1" x14ac:dyDescent="0.2">
      <c r="A67" s="87"/>
      <c r="B67" s="4"/>
      <c r="C67" s="4"/>
      <c r="F67" s="49"/>
    </row>
    <row r="68" spans="1:6" x14ac:dyDescent="0.2">
      <c r="A68" s="136"/>
      <c r="B68" s="137"/>
      <c r="C68" s="137"/>
      <c r="D68" s="137"/>
      <c r="E68" s="137"/>
      <c r="F68" s="12"/>
    </row>
    <row r="69" spans="1:6" x14ac:dyDescent="0.2">
      <c r="A69" s="49"/>
      <c r="B69" s="137"/>
      <c r="C69" s="137"/>
      <c r="D69" s="137"/>
      <c r="E69" s="137"/>
      <c r="F69" s="12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20" sqref="F20"/>
    </sheetView>
  </sheetViews>
  <sheetFormatPr defaultColWidth="9" defaultRowHeight="10" x14ac:dyDescent="0.2"/>
  <cols>
    <col min="1" max="1" width="50.54296875" style="26" bestFit="1" customWidth="1"/>
    <col min="2" max="2" width="17" style="26" bestFit="1" customWidth="1"/>
    <col min="3" max="3" width="13.7265625" style="26" bestFit="1" customWidth="1"/>
    <col min="4" max="4" width="15.81640625" style="26" bestFit="1" customWidth="1"/>
    <col min="5" max="5" width="15.1796875" style="26" bestFit="1" customWidth="1"/>
    <col min="6" max="6" width="22.81640625" style="26" customWidth="1"/>
    <col min="7" max="7" width="16.453125" style="26" bestFit="1" customWidth="1"/>
    <col min="8" max="8" width="15" style="26" bestFit="1" customWidth="1"/>
    <col min="9" max="9" width="19.7265625" style="26" customWidth="1"/>
    <col min="10" max="10" width="13.453125" style="26" bestFit="1" customWidth="1"/>
    <col min="11" max="11" width="19.453125" style="26" customWidth="1"/>
    <col min="12" max="13" width="9" style="26"/>
    <col min="14" max="22" width="5.7265625" style="26" bestFit="1" customWidth="1"/>
    <col min="23" max="23" width="6.54296875" style="26" bestFit="1" customWidth="1"/>
    <col min="24" max="16384" width="9" style="26"/>
  </cols>
  <sheetData>
    <row r="1" spans="1:11" ht="10.5" x14ac:dyDescent="0.25">
      <c r="A1" s="3" t="s">
        <v>0</v>
      </c>
    </row>
    <row r="2" spans="1:11" ht="10.5" x14ac:dyDescent="0.25">
      <c r="A2" s="53" t="s">
        <v>143</v>
      </c>
    </row>
    <row r="3" spans="1:11" x14ac:dyDescent="0.2">
      <c r="A3" s="52" t="s">
        <v>119</v>
      </c>
    </row>
    <row r="4" spans="1:11" x14ac:dyDescent="0.2">
      <c r="A4" s="52"/>
    </row>
    <row r="5" spans="1:11" ht="10.5" x14ac:dyDescent="0.25">
      <c r="A5" s="111" t="s">
        <v>93</v>
      </c>
    </row>
    <row r="6" spans="1:11" ht="69" customHeight="1" x14ac:dyDescent="0.55000000000000004">
      <c r="A6" s="12"/>
      <c r="B6" s="122" t="s">
        <v>81</v>
      </c>
      <c r="C6" s="122" t="s">
        <v>11</v>
      </c>
      <c r="D6" s="122" t="s">
        <v>82</v>
      </c>
      <c r="E6" s="122" t="s">
        <v>25</v>
      </c>
      <c r="F6" s="122" t="s">
        <v>83</v>
      </c>
      <c r="G6" s="122" t="s">
        <v>56</v>
      </c>
      <c r="H6" s="122" t="s">
        <v>12</v>
      </c>
      <c r="I6" s="122" t="s">
        <v>84</v>
      </c>
      <c r="J6" s="122" t="s">
        <v>58</v>
      </c>
      <c r="K6" s="122" t="s">
        <v>85</v>
      </c>
    </row>
    <row r="7" spans="1:11" ht="12" x14ac:dyDescent="0.4">
      <c r="A7" s="123" t="s">
        <v>1</v>
      </c>
      <c r="B7" s="124">
        <f>+'[1]CE update Dec 2021'!B8</f>
        <v>1463323897</v>
      </c>
      <c r="C7" s="124">
        <f>+'[1]CE update Dec 2021'!C8</f>
        <v>74050518</v>
      </c>
      <c r="D7" s="124">
        <f>+'[1]CE update Dec 2021'!D8</f>
        <v>-1514772382</v>
      </c>
      <c r="E7" s="124">
        <f>+'[1]CE update Dec 2021'!E8</f>
        <v>155307411</v>
      </c>
      <c r="F7" s="124">
        <f>+'[1]CE update Dec 2021'!F8</f>
        <v>-25118634</v>
      </c>
      <c r="G7" s="124">
        <f>+'[1]CE update Dec 2021'!G8</f>
        <v>-596832659</v>
      </c>
      <c r="H7" s="124">
        <f>+'[1]CE update Dec 2021'!H8</f>
        <v>1046837175</v>
      </c>
      <c r="I7" s="124">
        <f>SUM(B7:H7)</f>
        <v>602795326</v>
      </c>
      <c r="J7" s="124">
        <f>+'[1]CE update Dec 2021'!J8</f>
        <v>16731538</v>
      </c>
      <c r="K7" s="124">
        <f>I7+J7</f>
        <v>619526864</v>
      </c>
    </row>
    <row r="8" spans="1:11" x14ac:dyDescent="0.2">
      <c r="A8" s="125" t="s">
        <v>86</v>
      </c>
      <c r="B8" s="29">
        <f>+'[1]CE update Dec 2021'!B9</f>
        <v>0</v>
      </c>
      <c r="C8" s="29">
        <f>+'[1]CE update Dec 2021'!C9</f>
        <v>0</v>
      </c>
      <c r="D8" s="29">
        <f>+'[1]CE update Dec 2021'!D9</f>
        <v>-199779921</v>
      </c>
      <c r="E8" s="29">
        <f>+'[1]CE update Dec 2021'!E9</f>
        <v>0</v>
      </c>
      <c r="F8" s="29">
        <f>+'[1]CE update Dec 2021'!F9</f>
        <v>0</v>
      </c>
      <c r="G8" s="29">
        <f>+'[1]CE update Dec 2021'!G9</f>
        <v>0</v>
      </c>
      <c r="H8" s="29">
        <f>+'[1]CE update Dec 2021'!H9</f>
        <v>0</v>
      </c>
      <c r="I8" s="29">
        <f t="shared" ref="I8:I15" si="0">SUM(B8:H8)</f>
        <v>-199779921</v>
      </c>
      <c r="J8" s="29">
        <f>+'[1]CE update Dec 2021'!J9</f>
        <v>1192529</v>
      </c>
      <c r="K8" s="29">
        <f t="shared" ref="K8:K15" si="1">I8+J8</f>
        <v>-198587392</v>
      </c>
    </row>
    <row r="9" spans="1:11" x14ac:dyDescent="0.2">
      <c r="A9" s="80" t="s">
        <v>145</v>
      </c>
      <c r="B9" s="29">
        <f>+'[1]CE update Dec 2021'!B10</f>
        <v>0</v>
      </c>
      <c r="C9" s="29">
        <f>+'[1]CE update Dec 2021'!C10</f>
        <v>0</v>
      </c>
      <c r="D9" s="29">
        <f>+'[1]CE update Dec 2021'!D10</f>
        <v>0</v>
      </c>
      <c r="E9" s="29">
        <f>+'[1]CE update Dec 2021'!E10</f>
        <v>0</v>
      </c>
      <c r="F9" s="29">
        <f>+'[1]CE update Dec 2021'!F10</f>
        <v>0</v>
      </c>
      <c r="G9" s="29">
        <f>+'[1]CE update Dec 2021'!G10</f>
        <v>0</v>
      </c>
      <c r="H9" s="29">
        <f>+'[1]CE update Dec 2021'!H10</f>
        <v>-3054281</v>
      </c>
      <c r="I9" s="29">
        <f t="shared" si="0"/>
        <v>-3054281</v>
      </c>
      <c r="J9" s="29">
        <f>+'[1]CE update Dec 2021'!J10</f>
        <v>0</v>
      </c>
      <c r="K9" s="29">
        <f t="shared" si="1"/>
        <v>-3054281</v>
      </c>
    </row>
    <row r="10" spans="1:11" x14ac:dyDescent="0.2">
      <c r="A10" s="125" t="s">
        <v>135</v>
      </c>
      <c r="B10" s="29">
        <f>+'[1]CE update Dec 2021'!B11</f>
        <v>0</v>
      </c>
      <c r="C10" s="29">
        <f>+'[1]CE update Dec 2021'!C11</f>
        <v>0</v>
      </c>
      <c r="D10" s="29">
        <f>+'[1]CE update Dec 2021'!D11</f>
        <v>0</v>
      </c>
      <c r="E10" s="29">
        <f>+'[1]CE update Dec 2021'!E11</f>
        <v>2501751</v>
      </c>
      <c r="F10" s="29">
        <f>+'[1]CE update Dec 2021'!F11</f>
        <v>0</v>
      </c>
      <c r="G10" s="29">
        <f>+'[1]CE update Dec 2021'!G11</f>
        <v>0</v>
      </c>
      <c r="H10" s="29">
        <f>+'[1]CE update Dec 2021'!H11</f>
        <v>0</v>
      </c>
      <c r="I10" s="29">
        <f>SUM(B10:H10)</f>
        <v>2501751</v>
      </c>
      <c r="J10" s="29">
        <f>+'[1]CE update Dec 2021'!J11</f>
        <v>0</v>
      </c>
      <c r="K10" s="29">
        <f>I10+J10</f>
        <v>2501751</v>
      </c>
    </row>
    <row r="11" spans="1:11" x14ac:dyDescent="0.2">
      <c r="A11" s="126" t="s">
        <v>136</v>
      </c>
      <c r="B11" s="29">
        <f>+'[1]CE update Dec 2021'!B12</f>
        <v>0</v>
      </c>
      <c r="C11" s="29">
        <f>+'[1]CE update Dec 2021'!C12</f>
        <v>0</v>
      </c>
      <c r="D11" s="29">
        <f>+'[1]CE update Dec 2021'!D12</f>
        <v>0</v>
      </c>
      <c r="E11" s="29">
        <f>+'[1]CE update Dec 2021'!E12</f>
        <v>0</v>
      </c>
      <c r="F11" s="29">
        <f>+'[1]CE update Dec 2021'!F12</f>
        <v>-400280</v>
      </c>
      <c r="G11" s="29">
        <f>+'[1]CE update Dec 2021'!G12</f>
        <v>0</v>
      </c>
      <c r="H11" s="29">
        <f>+'[1]CE update Dec 2021'!H12</f>
        <v>0</v>
      </c>
      <c r="I11" s="29">
        <f>SUM(B11:H11)</f>
        <v>-400280</v>
      </c>
      <c r="J11" s="29">
        <f>+'[1]CE update Dec 2021'!J12</f>
        <v>0</v>
      </c>
      <c r="K11" s="29">
        <f>I11+J11</f>
        <v>-400280</v>
      </c>
    </row>
    <row r="12" spans="1:11" ht="12" x14ac:dyDescent="0.4">
      <c r="A12" s="127" t="s">
        <v>88</v>
      </c>
      <c r="B12" s="128">
        <f t="shared" ref="B12:H12" si="2">B9+B10+B11</f>
        <v>0</v>
      </c>
      <c r="C12" s="128">
        <f t="shared" si="2"/>
        <v>0</v>
      </c>
      <c r="D12" s="128">
        <f t="shared" si="2"/>
        <v>0</v>
      </c>
      <c r="E12" s="128">
        <f t="shared" si="2"/>
        <v>2501751</v>
      </c>
      <c r="F12" s="128">
        <f t="shared" si="2"/>
        <v>-400280</v>
      </c>
      <c r="G12" s="128">
        <f t="shared" si="2"/>
        <v>0</v>
      </c>
      <c r="H12" s="128">
        <f t="shared" si="2"/>
        <v>-3054281</v>
      </c>
      <c r="I12" s="128">
        <f>SUM(B12:H12)</f>
        <v>-952810</v>
      </c>
      <c r="J12" s="128">
        <f>J9+J10+J11</f>
        <v>0</v>
      </c>
      <c r="K12" s="128">
        <f>K9+K10+K11</f>
        <v>-952810</v>
      </c>
    </row>
    <row r="13" spans="1:11" ht="13.5" customHeight="1" x14ac:dyDescent="0.4">
      <c r="A13" s="123" t="s">
        <v>89</v>
      </c>
      <c r="B13" s="128">
        <f>B12+B8</f>
        <v>0</v>
      </c>
      <c r="C13" s="128">
        <f t="shared" ref="C13:K13" si="3">C12+C8</f>
        <v>0</v>
      </c>
      <c r="D13" s="128">
        <f t="shared" si="3"/>
        <v>-199779921</v>
      </c>
      <c r="E13" s="128">
        <f t="shared" si="3"/>
        <v>2501751</v>
      </c>
      <c r="F13" s="128">
        <f t="shared" si="3"/>
        <v>-400280</v>
      </c>
      <c r="G13" s="128">
        <f t="shared" si="3"/>
        <v>0</v>
      </c>
      <c r="H13" s="128">
        <f t="shared" si="3"/>
        <v>-3054281</v>
      </c>
      <c r="I13" s="128">
        <f t="shared" si="3"/>
        <v>-200732731</v>
      </c>
      <c r="J13" s="128">
        <f t="shared" si="3"/>
        <v>1192529</v>
      </c>
      <c r="K13" s="128">
        <f t="shared" si="3"/>
        <v>-199540202</v>
      </c>
    </row>
    <row r="14" spans="1:11" x14ac:dyDescent="0.2">
      <c r="A14" s="125" t="s">
        <v>90</v>
      </c>
      <c r="B14" s="29">
        <f>+'[1]CE update Dec 2021'!B15</f>
        <v>0</v>
      </c>
      <c r="C14" s="29">
        <f>+'[1]CE update Dec 2021'!C15</f>
        <v>0</v>
      </c>
      <c r="D14" s="29">
        <f>+'[1]CE update Dec 2021'!D15</f>
        <v>8189987</v>
      </c>
      <c r="E14" s="29">
        <f>+'[1]CE update Dec 2021'!E15</f>
        <v>-8189987</v>
      </c>
      <c r="F14" s="29">
        <f>+'[1]CE update Dec 2021'!F15</f>
        <v>0</v>
      </c>
      <c r="G14" s="29">
        <f>+'[1]CE update Dec 2021'!G15</f>
        <v>0</v>
      </c>
      <c r="H14" s="29">
        <f>+'[1]CE update Dec 2021'!H15</f>
        <v>0</v>
      </c>
      <c r="I14" s="29">
        <f t="shared" si="0"/>
        <v>0</v>
      </c>
      <c r="J14" s="29">
        <f>+'[1]CE update Dec 2021'!J15</f>
        <v>0</v>
      </c>
      <c r="K14" s="29">
        <f t="shared" si="1"/>
        <v>0</v>
      </c>
    </row>
    <row r="15" spans="1:11" ht="20" x14ac:dyDescent="0.2">
      <c r="A15" s="125" t="s">
        <v>91</v>
      </c>
      <c r="B15" s="29">
        <f>+'[1]CE update Dec 2021'!B16</f>
        <v>0</v>
      </c>
      <c r="C15" s="29">
        <f>+'[1]CE update Dec 2021'!C16</f>
        <v>0</v>
      </c>
      <c r="D15" s="29">
        <f>+'[1]CE update Dec 2021'!D16</f>
        <v>0</v>
      </c>
      <c r="E15" s="29">
        <f>+'[1]CE update Dec 2021'!E16</f>
        <v>0</v>
      </c>
      <c r="F15" s="29">
        <f>+'[1]CE update Dec 2021'!F16</f>
        <v>1310398</v>
      </c>
      <c r="G15" s="29">
        <f>+'[1]CE update Dec 2021'!G16</f>
        <v>0</v>
      </c>
      <c r="H15" s="29">
        <f>+'[1]CE update Dec 2021'!H16</f>
        <v>0</v>
      </c>
      <c r="I15" s="29">
        <f t="shared" si="0"/>
        <v>1310398</v>
      </c>
      <c r="J15" s="29">
        <f>+'[1]CE update Dec 2021'!J16</f>
        <v>0</v>
      </c>
      <c r="K15" s="29">
        <f t="shared" si="1"/>
        <v>1310398</v>
      </c>
    </row>
    <row r="16" spans="1:11" ht="12" x14ac:dyDescent="0.4">
      <c r="A16" s="123" t="s">
        <v>39</v>
      </c>
      <c r="B16" s="124">
        <f>B7+B15+B13+B14</f>
        <v>1463323897</v>
      </c>
      <c r="C16" s="124">
        <f t="shared" ref="C16:K16" si="4">C7+C15+C13+C14</f>
        <v>74050518</v>
      </c>
      <c r="D16" s="124">
        <f t="shared" si="4"/>
        <v>-1706362316</v>
      </c>
      <c r="E16" s="124">
        <f t="shared" si="4"/>
        <v>149619175</v>
      </c>
      <c r="F16" s="124">
        <f t="shared" si="4"/>
        <v>-24208516</v>
      </c>
      <c r="G16" s="124">
        <f t="shared" si="4"/>
        <v>-596832659</v>
      </c>
      <c r="H16" s="124">
        <f t="shared" si="4"/>
        <v>1043782894</v>
      </c>
      <c r="I16" s="124">
        <f t="shared" si="4"/>
        <v>403372993</v>
      </c>
      <c r="J16" s="124">
        <f t="shared" si="4"/>
        <v>17924067</v>
      </c>
      <c r="K16" s="124">
        <f t="shared" si="4"/>
        <v>421297060</v>
      </c>
    </row>
    <row r="17" spans="1:11" x14ac:dyDescent="0.2">
      <c r="A17" s="12"/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1:11" x14ac:dyDescent="0.2">
      <c r="A18" s="12"/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19" spans="1:11" ht="12" x14ac:dyDescent="0.4">
      <c r="A19" s="123" t="s">
        <v>39</v>
      </c>
      <c r="B19" s="124">
        <f>B16</f>
        <v>1463323897</v>
      </c>
      <c r="C19" s="124">
        <f t="shared" ref="C19:J19" si="5">C16</f>
        <v>74050518</v>
      </c>
      <c r="D19" s="124">
        <f t="shared" si="5"/>
        <v>-1706362316</v>
      </c>
      <c r="E19" s="124">
        <f t="shared" si="5"/>
        <v>149619175</v>
      </c>
      <c r="F19" s="124">
        <f t="shared" si="5"/>
        <v>-24208516</v>
      </c>
      <c r="G19" s="124">
        <f t="shared" si="5"/>
        <v>-596832659</v>
      </c>
      <c r="H19" s="124">
        <f>H16</f>
        <v>1043782894</v>
      </c>
      <c r="I19" s="124">
        <f t="shared" ref="I19:I24" si="6">SUM(B19:H19)</f>
        <v>403372993</v>
      </c>
      <c r="J19" s="124">
        <f t="shared" si="5"/>
        <v>17924067</v>
      </c>
      <c r="K19" s="124">
        <f>I19+J19</f>
        <v>421297060</v>
      </c>
    </row>
    <row r="20" spans="1:11" x14ac:dyDescent="0.2">
      <c r="A20" s="125" t="s">
        <v>92</v>
      </c>
      <c r="B20" s="29">
        <f>+'[1]CE update Dec 2021'!B21</f>
        <v>0</v>
      </c>
      <c r="C20" s="29">
        <f>+'[1]CE update Dec 2021'!C21</f>
        <v>0</v>
      </c>
      <c r="D20" s="29">
        <f>+'[1]CE update Dec 2021'!D21</f>
        <v>-185855571.72846028</v>
      </c>
      <c r="E20" s="29">
        <f>+'[1]CE update Dec 2021'!E21</f>
        <v>0</v>
      </c>
      <c r="F20" s="29">
        <f>+'[1]CE update Dec 2021'!F21</f>
        <v>0</v>
      </c>
      <c r="G20" s="29">
        <f>+'[1]CE update Dec 2021'!G21</f>
        <v>0</v>
      </c>
      <c r="H20" s="29">
        <f>+'[1]CE update Dec 2021'!H21</f>
        <v>0</v>
      </c>
      <c r="I20" s="29">
        <f t="shared" si="6"/>
        <v>-185855571.72846028</v>
      </c>
      <c r="J20" s="29">
        <f>+'[1]CE update Dec 2021'!J21</f>
        <v>-928323.3235583629</v>
      </c>
      <c r="K20" s="29">
        <f>I20+J20</f>
        <v>-186783895.05201864</v>
      </c>
    </row>
    <row r="21" spans="1:11" x14ac:dyDescent="0.2">
      <c r="A21" s="125" t="s">
        <v>135</v>
      </c>
      <c r="B21" s="29">
        <f>+'[1]CE update Dec 2021'!B22</f>
        <v>0</v>
      </c>
      <c r="C21" s="29">
        <f>+'[1]CE update Dec 2021'!C22</f>
        <v>0</v>
      </c>
      <c r="D21" s="29">
        <f>+'[1]CE update Dec 2021'!D22</f>
        <v>0</v>
      </c>
      <c r="E21" s="29">
        <f>+'[1]CE update Dec 2021'!E22</f>
        <v>233240214.82356367</v>
      </c>
      <c r="F21" s="29">
        <f>+'[1]CE update Dec 2021'!F22</f>
        <v>0</v>
      </c>
      <c r="G21" s="29">
        <f>+'[1]CE update Dec 2021'!G22</f>
        <v>0</v>
      </c>
      <c r="H21" s="29">
        <f>+'[1]CE update Dec 2021'!H22</f>
        <v>0</v>
      </c>
      <c r="I21" s="29">
        <f t="shared" si="6"/>
        <v>233240214.82356367</v>
      </c>
      <c r="J21" s="29">
        <f>+'[1]CE update Dec 2021'!J22</f>
        <v>0</v>
      </c>
      <c r="K21" s="29">
        <f t="shared" ref="K21:K22" si="7">I21+J21</f>
        <v>233240214.82356367</v>
      </c>
    </row>
    <row r="22" spans="1:11" x14ac:dyDescent="0.2">
      <c r="A22" s="126" t="s">
        <v>136</v>
      </c>
      <c r="B22" s="29">
        <f>+'[1]CE update Dec 2021'!B23</f>
        <v>0</v>
      </c>
      <c r="C22" s="29">
        <f>+'[1]CE update Dec 2021'!C23</f>
        <v>0</v>
      </c>
      <c r="D22" s="29">
        <f>+'[1]CE update Dec 2021'!D23</f>
        <v>0</v>
      </c>
      <c r="E22" s="29">
        <f>+'[1]CE update Dec 2021'!E23</f>
        <v>0</v>
      </c>
      <c r="F22" s="29">
        <f>+'[1]CE update Dec 2021'!F23</f>
        <v>-37331164.371770181</v>
      </c>
      <c r="G22" s="29">
        <f>+'[1]CE update Dec 2021'!G23</f>
        <v>0</v>
      </c>
      <c r="H22" s="29">
        <f>+'[1]CE update Dec 2021'!H23</f>
        <v>0</v>
      </c>
      <c r="I22" s="29">
        <f t="shared" si="6"/>
        <v>-37331164.371770181</v>
      </c>
      <c r="J22" s="29">
        <f>+'[1]CE update Dec 2021'!J23</f>
        <v>0</v>
      </c>
      <c r="K22" s="29">
        <f t="shared" si="7"/>
        <v>-37331164.371770181</v>
      </c>
    </row>
    <row r="23" spans="1:11" x14ac:dyDescent="0.2">
      <c r="A23" s="125" t="s">
        <v>87</v>
      </c>
      <c r="B23" s="29">
        <f>+'[1]CE update Dec 2021'!B24</f>
        <v>0</v>
      </c>
      <c r="C23" s="29">
        <f>+'[1]CE update Dec 2021'!C24</f>
        <v>0</v>
      </c>
      <c r="D23" s="29">
        <f>+'[1]CE update Dec 2021'!D24</f>
        <v>0</v>
      </c>
      <c r="E23" s="29">
        <f>+'[1]CE update Dec 2021'!E24</f>
        <v>0</v>
      </c>
      <c r="F23" s="29">
        <f>+'[1]CE update Dec 2021'!F24</f>
        <v>0</v>
      </c>
      <c r="G23" s="29">
        <f>+'[1]CE update Dec 2021'!G24</f>
        <v>0</v>
      </c>
      <c r="H23" s="29">
        <f>+'[1]CE update Dec 2021'!H24</f>
        <v>23600512.319999997</v>
      </c>
      <c r="I23" s="29">
        <f t="shared" si="6"/>
        <v>23600512.319999997</v>
      </c>
      <c r="J23" s="29">
        <f>+'[1]CE update Dec 2021'!J24</f>
        <v>0</v>
      </c>
      <c r="K23" s="29">
        <f>I23+J23</f>
        <v>23600512.319999997</v>
      </c>
    </row>
    <row r="24" spans="1:11" x14ac:dyDescent="0.2">
      <c r="A24" s="80" t="s">
        <v>145</v>
      </c>
      <c r="B24" s="29">
        <f>+'[1]CE update Dec 2021'!B25</f>
        <v>0</v>
      </c>
      <c r="C24" s="29">
        <f>+'[1]CE update Dec 2021'!C25</f>
        <v>0</v>
      </c>
      <c r="D24" s="29">
        <f>+'[1]CE update Dec 2021'!D25</f>
        <v>0</v>
      </c>
      <c r="E24" s="29">
        <f>+'[1]CE update Dec 2021'!E25</f>
        <v>0</v>
      </c>
      <c r="F24" s="29">
        <f>+'[1]CE update Dec 2021'!F25</f>
        <v>0</v>
      </c>
      <c r="G24" s="29">
        <f>+'[1]CE update Dec 2021'!G25</f>
        <v>0</v>
      </c>
      <c r="H24" s="29">
        <f>+'[1]CE update Dec 2021'!H25</f>
        <v>6713304.1228815848</v>
      </c>
      <c r="I24" s="29">
        <f t="shared" si="6"/>
        <v>6713304.1228815848</v>
      </c>
      <c r="J24" s="29">
        <f>+'[1]CE update Dec 2021'!J25</f>
        <v>0</v>
      </c>
      <c r="K24" s="29">
        <f>I24+J24</f>
        <v>6713304.1228815848</v>
      </c>
    </row>
    <row r="25" spans="1:11" ht="12" x14ac:dyDescent="0.4">
      <c r="A25" s="127" t="s">
        <v>88</v>
      </c>
      <c r="B25" s="124">
        <f>B23+B24</f>
        <v>0</v>
      </c>
      <c r="C25" s="124">
        <f t="shared" ref="C25:G25" si="8">C23+C24</f>
        <v>0</v>
      </c>
      <c r="D25" s="124">
        <f t="shared" si="8"/>
        <v>0</v>
      </c>
      <c r="E25" s="124">
        <f t="shared" ref="E25:F25" si="9">E23+E24+E21+E22</f>
        <v>233240214.82356367</v>
      </c>
      <c r="F25" s="124">
        <f t="shared" si="9"/>
        <v>-37331164.371770181</v>
      </c>
      <c r="G25" s="124">
        <f t="shared" si="8"/>
        <v>0</v>
      </c>
      <c r="H25" s="124">
        <f t="shared" ref="H25:K25" si="10">H23+H24+H21+H22</f>
        <v>30313816.44288158</v>
      </c>
      <c r="I25" s="124">
        <f t="shared" si="10"/>
        <v>226222866.89467508</v>
      </c>
      <c r="J25" s="124">
        <f t="shared" si="10"/>
        <v>0</v>
      </c>
      <c r="K25" s="124">
        <f t="shared" si="10"/>
        <v>226222866.89467508</v>
      </c>
    </row>
    <row r="26" spans="1:11" ht="12" x14ac:dyDescent="0.4">
      <c r="A26" s="123" t="s">
        <v>89</v>
      </c>
      <c r="B26" s="124">
        <f t="shared" ref="B26:J26" si="11">B25+B20</f>
        <v>0</v>
      </c>
      <c r="C26" s="124">
        <f t="shared" si="11"/>
        <v>0</v>
      </c>
      <c r="D26" s="124">
        <f t="shared" si="11"/>
        <v>-185855571.72846028</v>
      </c>
      <c r="E26" s="124">
        <f t="shared" si="11"/>
        <v>233240214.82356367</v>
      </c>
      <c r="F26" s="124">
        <f t="shared" si="11"/>
        <v>-37331164.371770181</v>
      </c>
      <c r="G26" s="124">
        <f t="shared" si="11"/>
        <v>0</v>
      </c>
      <c r="H26" s="124">
        <f t="shared" si="11"/>
        <v>30313816.44288158</v>
      </c>
      <c r="I26" s="124">
        <f t="shared" si="11"/>
        <v>40367295.166214794</v>
      </c>
      <c r="J26" s="124">
        <f t="shared" si="11"/>
        <v>-928323.3235583629</v>
      </c>
      <c r="K26" s="124">
        <f>K25+K20</f>
        <v>39438971.842656434</v>
      </c>
    </row>
    <row r="27" spans="1:11" x14ac:dyDescent="0.2">
      <c r="A27" s="125" t="s">
        <v>90</v>
      </c>
      <c r="B27" s="29">
        <f>+'[1]CE update Dec 2021'!B28</f>
        <v>0</v>
      </c>
      <c r="C27" s="29">
        <f>+'[1]CE update Dec 2021'!C28</f>
        <v>0</v>
      </c>
      <c r="D27" s="29">
        <f>+'[1]CE update Dec 2021'!D28</f>
        <v>11527833.217258684</v>
      </c>
      <c r="E27" s="29">
        <f>+'[1]CE update Dec 2021'!E28</f>
        <v>-11527833.217258684</v>
      </c>
      <c r="F27" s="29">
        <f>+'[1]CE update Dec 2021'!F28</f>
        <v>0</v>
      </c>
      <c r="G27" s="29">
        <f>+'[1]CE update Dec 2021'!G28</f>
        <v>0</v>
      </c>
      <c r="H27" s="29">
        <f>+'[1]CE update Dec 2021'!H28</f>
        <v>0</v>
      </c>
      <c r="I27" s="29">
        <f>SUM(B27:H27)</f>
        <v>0</v>
      </c>
      <c r="J27" s="29">
        <f>+'[1]CE update Dec 2021'!J28</f>
        <v>0</v>
      </c>
      <c r="K27" s="29">
        <f>I27+J27</f>
        <v>0</v>
      </c>
    </row>
    <row r="28" spans="1:11" ht="20" x14ac:dyDescent="0.2">
      <c r="A28" s="125" t="s">
        <v>91</v>
      </c>
      <c r="B28" s="29">
        <f>+'[1]CE update Dec 2021'!B29</f>
        <v>0</v>
      </c>
      <c r="C28" s="29">
        <f>+'[1]CE update Dec 2021'!C29</f>
        <v>0</v>
      </c>
      <c r="D28" s="29">
        <f>+'[1]CE update Dec 2021'!D29</f>
        <v>0</v>
      </c>
      <c r="E28" s="29">
        <f>+'[1]CE update Dec 2021'!E29</f>
        <v>0</v>
      </c>
      <c r="F28" s="29">
        <f>+'[1]CE update Dec 2021'!F29</f>
        <v>1844453.9245761142</v>
      </c>
      <c r="G28" s="29">
        <f>+'[1]CE update Dec 2021'!G29</f>
        <v>0</v>
      </c>
      <c r="H28" s="29">
        <f>+'[1]CE update Dec 2021'!H29</f>
        <v>0</v>
      </c>
      <c r="I28" s="29">
        <f>SUM(B28:H28)</f>
        <v>1844453.9245761142</v>
      </c>
      <c r="J28" s="29">
        <f>+'[1]CE update Dec 2021'!J29</f>
        <v>0</v>
      </c>
      <c r="K28" s="29">
        <f>I28+J28</f>
        <v>1844453.9245761142</v>
      </c>
    </row>
    <row r="29" spans="1:11" x14ac:dyDescent="0.2">
      <c r="A29" s="125" t="s">
        <v>137</v>
      </c>
      <c r="B29" s="29">
        <f>+'[1]CE update Dec 2021'!B30</f>
        <v>-582221647</v>
      </c>
      <c r="C29" s="29">
        <f>+'[1]CE update Dec 2021'!C30</f>
        <v>0</v>
      </c>
      <c r="D29" s="29">
        <f>+'[1]CE update Dec 2021'!D30</f>
        <v>582221647</v>
      </c>
      <c r="E29" s="29">
        <f>+'[1]CE update Dec 2021'!E30</f>
        <v>0</v>
      </c>
      <c r="F29" s="29">
        <f>+'[1]CE update Dec 2021'!F30</f>
        <v>0</v>
      </c>
      <c r="G29" s="29">
        <f>+'[1]CE update Dec 2021'!G30</f>
        <v>0</v>
      </c>
      <c r="H29" s="29">
        <f>+'[1]CE update Dec 2021'!H30</f>
        <v>0</v>
      </c>
      <c r="I29" s="29">
        <f>SUM(B29:H29)</f>
        <v>0</v>
      </c>
      <c r="J29" s="29">
        <f>+'[1]CE update Dec 2021'!J30</f>
        <v>0</v>
      </c>
      <c r="K29" s="29">
        <f>I29+J29</f>
        <v>0</v>
      </c>
    </row>
    <row r="30" spans="1:11" ht="12" x14ac:dyDescent="0.4">
      <c r="A30" s="123" t="s">
        <v>124</v>
      </c>
      <c r="B30" s="124">
        <f t="shared" ref="B30:D30" si="12">B19+B26+B27+B28+B29</f>
        <v>881102250</v>
      </c>
      <c r="C30" s="124">
        <f t="shared" si="12"/>
        <v>74050518</v>
      </c>
      <c r="D30" s="124">
        <f t="shared" si="12"/>
        <v>-1298468407.5112016</v>
      </c>
      <c r="E30" s="124">
        <f>E19+E26+E27+E28+E29</f>
        <v>371331556.606305</v>
      </c>
      <c r="F30" s="124">
        <f t="shared" ref="F30:H30" si="13">F19+F26+F27+F28+F29</f>
        <v>-59695226.44719407</v>
      </c>
      <c r="G30" s="124">
        <f t="shared" si="13"/>
        <v>-596832659</v>
      </c>
      <c r="H30" s="124">
        <f t="shared" si="13"/>
        <v>1074096710.4428816</v>
      </c>
      <c r="I30" s="124">
        <f>I19+I26+I27+I28+I29</f>
        <v>445584742.09079093</v>
      </c>
      <c r="J30" s="124">
        <f t="shared" ref="J30:K30" si="14">J19+J26+J27+J28+J29</f>
        <v>16995743.676441636</v>
      </c>
      <c r="K30" s="124">
        <f t="shared" si="14"/>
        <v>462580485.76723254</v>
      </c>
    </row>
    <row r="31" spans="1:11" x14ac:dyDescent="0.2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ht="10.5" x14ac:dyDescent="0.25">
      <c r="A32" s="26" t="s">
        <v>121</v>
      </c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ht="40.5" x14ac:dyDescent="0.55000000000000004">
      <c r="A33" s="12"/>
      <c r="B33" s="122" t="s">
        <v>81</v>
      </c>
      <c r="C33" s="122" t="s">
        <v>11</v>
      </c>
      <c r="D33" s="122" t="s">
        <v>82</v>
      </c>
      <c r="E33" s="122" t="s">
        <v>25</v>
      </c>
      <c r="F33" s="122" t="s">
        <v>83</v>
      </c>
      <c r="G33" s="122" t="s">
        <v>56</v>
      </c>
      <c r="H33" s="122" t="s">
        <v>12</v>
      </c>
      <c r="I33" s="122" t="s">
        <v>84</v>
      </c>
      <c r="J33" s="122" t="s">
        <v>58</v>
      </c>
      <c r="K33" s="122" t="s">
        <v>85</v>
      </c>
    </row>
    <row r="34" spans="1:11" ht="12" x14ac:dyDescent="0.4">
      <c r="A34" s="123" t="s">
        <v>1</v>
      </c>
      <c r="B34" s="124">
        <f>+'[1]CE update Dec 2021'!B44</f>
        <v>6395749756.6178999</v>
      </c>
      <c r="C34" s="124">
        <f>+'[1]CE update Dec 2021'!C44</f>
        <v>323652598.32260001</v>
      </c>
      <c r="D34" s="124">
        <f>+'[1]CE update Dec 2021'!D44</f>
        <v>-6620615646.7474012</v>
      </c>
      <c r="E34" s="124">
        <f>+'[1]CE update Dec 2021'!E44</f>
        <v>678802101.25770009</v>
      </c>
      <c r="F34" s="124">
        <f>+'[1]CE update Dec 2021'!F44</f>
        <v>-109786013.62380001</v>
      </c>
      <c r="G34" s="124">
        <f>+'[1]CE update Dec 2021'!G44</f>
        <v>-2608576502.6912999</v>
      </c>
      <c r="H34" s="124">
        <f>+'[1]CE update Dec 2021'!H44</f>
        <v>4575411236.4724998</v>
      </c>
      <c r="I34" s="124">
        <f>SUM(B34:H34)</f>
        <v>2634637529.6081991</v>
      </c>
      <c r="J34" s="124">
        <f>+'[1]CE update Dec 2021'!J44</f>
        <v>73128533.136600003</v>
      </c>
      <c r="K34" s="124">
        <f>I34+J34</f>
        <v>2707766062.7447991</v>
      </c>
    </row>
    <row r="35" spans="1:11" x14ac:dyDescent="0.2">
      <c r="A35" s="125" t="s">
        <v>86</v>
      </c>
      <c r="B35" s="29">
        <f>+'[1]CE update Dec 2021'!B45</f>
        <v>0</v>
      </c>
      <c r="C35" s="29">
        <f>+'[1]CE update Dec 2021'!C45</f>
        <v>0</v>
      </c>
      <c r="D35" s="29">
        <f>+'[1]CE update Dec 2021'!D45</f>
        <v>-873178100.7147001</v>
      </c>
      <c r="E35" s="29">
        <f>+'[1]CE update Dec 2021'!E45</f>
        <v>0</v>
      </c>
      <c r="F35" s="29">
        <f>+'[1]CE update Dec 2021'!F45</f>
        <v>0</v>
      </c>
      <c r="G35" s="29">
        <f>+'[1]CE update Dec 2021'!G45</f>
        <v>0</v>
      </c>
      <c r="H35" s="29">
        <f>+'[1]CE update Dec 2021'!H45</f>
        <v>0</v>
      </c>
      <c r="I35" s="29">
        <f t="shared" ref="I35:I54" si="15">SUM(B35:H35)</f>
        <v>-873178100.7147001</v>
      </c>
      <c r="J35" s="29">
        <f>+'[1]CE update Dec 2021'!J45</f>
        <v>5212184.5003000004</v>
      </c>
      <c r="K35" s="29">
        <f>I35+J35</f>
        <v>-867965916.21440005</v>
      </c>
    </row>
    <row r="36" spans="1:11" x14ac:dyDescent="0.2">
      <c r="A36" s="80" t="s">
        <v>145</v>
      </c>
      <c r="B36" s="29">
        <f>+'[1]CE update Dec 2021'!B46</f>
        <v>0</v>
      </c>
      <c r="C36" s="29">
        <f>+'[1]CE update Dec 2021'!C46</f>
        <v>0</v>
      </c>
      <c r="D36" s="29">
        <f>+'[1]CE update Dec 2021'!D46</f>
        <v>0</v>
      </c>
      <c r="E36" s="29">
        <f>+'[1]CE update Dec 2021'!E46</f>
        <v>0</v>
      </c>
      <c r="F36" s="29">
        <f>+'[1]CE update Dec 2021'!F46</f>
        <v>0</v>
      </c>
      <c r="G36" s="29">
        <f>+'[1]CE update Dec 2021'!G46</f>
        <v>0</v>
      </c>
      <c r="H36" s="29">
        <f>+'[1]CE update Dec 2021'!H46</f>
        <v>-13349346.966700001</v>
      </c>
      <c r="I36" s="29">
        <f t="shared" si="15"/>
        <v>-13349346.966700001</v>
      </c>
      <c r="J36" s="29">
        <f>+'[1]CE update Dec 2021'!J46</f>
        <v>0</v>
      </c>
      <c r="K36" s="29">
        <f t="shared" ref="K36:K56" si="16">I36+J36</f>
        <v>-13349346.966700001</v>
      </c>
    </row>
    <row r="37" spans="1:11" x14ac:dyDescent="0.2">
      <c r="A37" s="125" t="s">
        <v>135</v>
      </c>
      <c r="B37" s="29">
        <f>+'[1]CE update Dec 2021'!B47</f>
        <v>0</v>
      </c>
      <c r="C37" s="29">
        <f>+'[1]CE update Dec 2021'!C47</f>
        <v>0</v>
      </c>
      <c r="D37" s="29">
        <f>+'[1]CE update Dec 2021'!D47</f>
        <v>0</v>
      </c>
      <c r="E37" s="29">
        <f>+'[1]CE update Dec 2021'!E47</f>
        <v>10934403.095700001</v>
      </c>
      <c r="F37" s="29">
        <f>+'[1]CE update Dec 2021'!F47</f>
        <v>0</v>
      </c>
      <c r="G37" s="29">
        <f>+'[1]CE update Dec 2021'!G47</f>
        <v>0</v>
      </c>
      <c r="H37" s="29">
        <f>+'[1]CE update Dec 2021'!H47</f>
        <v>0</v>
      </c>
      <c r="I37" s="29">
        <f t="shared" si="15"/>
        <v>10934403.095700001</v>
      </c>
      <c r="J37" s="29">
        <f>+'[1]CE update Dec 2021'!J47</f>
        <v>0</v>
      </c>
      <c r="K37" s="29">
        <f t="shared" si="16"/>
        <v>10934403.095700001</v>
      </c>
    </row>
    <row r="38" spans="1:11" x14ac:dyDescent="0.2">
      <c r="A38" s="126" t="s">
        <v>136</v>
      </c>
      <c r="B38" s="29">
        <f>+'[1]CE update Dec 2021'!B48</f>
        <v>0</v>
      </c>
      <c r="C38" s="29">
        <f>+'[1]CE update Dec 2021'!C48</f>
        <v>0</v>
      </c>
      <c r="D38" s="29">
        <f>+'[1]CE update Dec 2021'!D48</f>
        <v>0</v>
      </c>
      <c r="E38" s="29">
        <f>+'[1]CE update Dec 2021'!E48</f>
        <v>0</v>
      </c>
      <c r="F38" s="29">
        <f>+'[1]CE update Dec 2021'!F48</f>
        <v>-1749503.7960000001</v>
      </c>
      <c r="G38" s="29">
        <f>+'[1]CE update Dec 2021'!G48</f>
        <v>0</v>
      </c>
      <c r="H38" s="29">
        <f>+'[1]CE update Dec 2021'!H48</f>
        <v>0</v>
      </c>
      <c r="I38" s="29">
        <f t="shared" si="15"/>
        <v>-1749503.7960000001</v>
      </c>
      <c r="J38" s="29">
        <f>+'[1]CE update Dec 2021'!J48</f>
        <v>0</v>
      </c>
      <c r="K38" s="29">
        <f t="shared" si="16"/>
        <v>-1749503.7960000001</v>
      </c>
    </row>
    <row r="39" spans="1:11" ht="12" x14ac:dyDescent="0.4">
      <c r="A39" s="127" t="s">
        <v>88</v>
      </c>
      <c r="B39" s="124">
        <f t="shared" ref="B39:H39" si="17">B36+B37+B38</f>
        <v>0</v>
      </c>
      <c r="C39" s="124">
        <f t="shared" si="17"/>
        <v>0</v>
      </c>
      <c r="D39" s="124">
        <f t="shared" si="17"/>
        <v>0</v>
      </c>
      <c r="E39" s="124">
        <f t="shared" si="17"/>
        <v>10934403.095700001</v>
      </c>
      <c r="F39" s="124">
        <f t="shared" si="17"/>
        <v>-1749503.7960000001</v>
      </c>
      <c r="G39" s="124">
        <f t="shared" si="17"/>
        <v>0</v>
      </c>
      <c r="H39" s="124">
        <f t="shared" si="17"/>
        <v>-13349346.966700001</v>
      </c>
      <c r="I39" s="124">
        <f>SUM(B39:H39)</f>
        <v>-4164447.6669999994</v>
      </c>
      <c r="J39" s="124">
        <f>J36+J37+J38</f>
        <v>0</v>
      </c>
      <c r="K39" s="124">
        <f>K36+K37+K38</f>
        <v>-4164447.6669999994</v>
      </c>
    </row>
    <row r="40" spans="1:11" ht="12" x14ac:dyDescent="0.4">
      <c r="A40" s="123" t="s">
        <v>89</v>
      </c>
      <c r="B40" s="124">
        <f>B39+B35</f>
        <v>0</v>
      </c>
      <c r="C40" s="124">
        <f t="shared" ref="C40:K40" si="18">C39+C35</f>
        <v>0</v>
      </c>
      <c r="D40" s="124">
        <f t="shared" si="18"/>
        <v>-873178100.7147001</v>
      </c>
      <c r="E40" s="124">
        <f t="shared" si="18"/>
        <v>10934403.095700001</v>
      </c>
      <c r="F40" s="124">
        <f t="shared" si="18"/>
        <v>-1749503.7960000001</v>
      </c>
      <c r="G40" s="124">
        <f t="shared" si="18"/>
        <v>0</v>
      </c>
      <c r="H40" s="124">
        <f t="shared" si="18"/>
        <v>-13349346.966700001</v>
      </c>
      <c r="I40" s="124">
        <f t="shared" si="18"/>
        <v>-877342548.38170016</v>
      </c>
      <c r="J40" s="124">
        <f t="shared" si="18"/>
        <v>5212184.5003000004</v>
      </c>
      <c r="K40" s="124">
        <f t="shared" si="18"/>
        <v>-872130363.88140011</v>
      </c>
    </row>
    <row r="41" spans="1:11" x14ac:dyDescent="0.2">
      <c r="A41" s="125" t="s">
        <v>90</v>
      </c>
      <c r="B41" s="29">
        <f>+'[1]CE update Dec 2021'!B51</f>
        <v>0</v>
      </c>
      <c r="C41" s="29">
        <f>+'[1]CE update Dec 2021'!C51</f>
        <v>0</v>
      </c>
      <c r="D41" s="29">
        <f>+'[1]CE update Dec 2021'!D51</f>
        <v>35795976.1809</v>
      </c>
      <c r="E41" s="29">
        <f>+'[1]CE update Dec 2021'!E51</f>
        <v>-35795976.1809</v>
      </c>
      <c r="F41" s="29">
        <f>+'[1]CE update Dec 2021'!F51</f>
        <v>0</v>
      </c>
      <c r="G41" s="29">
        <f>+'[1]CE update Dec 2021'!G51</f>
        <v>0</v>
      </c>
      <c r="H41" s="29">
        <f>+'[1]CE update Dec 2021'!H51</f>
        <v>0</v>
      </c>
      <c r="I41" s="29">
        <f t="shared" ref="I41:I42" si="19">SUM(B41:H41)</f>
        <v>0</v>
      </c>
      <c r="J41" s="29">
        <f>+'[1]CE update Dec 2021'!J51</f>
        <v>0</v>
      </c>
      <c r="K41" s="29">
        <f t="shared" ref="K41" si="20">I41+J41</f>
        <v>0</v>
      </c>
    </row>
    <row r="42" spans="1:11" ht="20" x14ac:dyDescent="0.2">
      <c r="A42" s="125" t="s">
        <v>91</v>
      </c>
      <c r="B42" s="29">
        <f>+'[1]CE update Dec 2021'!B52</f>
        <v>0</v>
      </c>
      <c r="C42" s="29">
        <f>+'[1]CE update Dec 2021'!C52</f>
        <v>0</v>
      </c>
      <c r="D42" s="29">
        <f>+'[1]CE update Dec 2021'!D52</f>
        <v>0</v>
      </c>
      <c r="E42" s="29">
        <f>+'[1]CE update Dec 2021'!E52</f>
        <v>0</v>
      </c>
      <c r="F42" s="29">
        <f>+'[1]CE update Dec 2021'!F52</f>
        <v>5727356.5386000006</v>
      </c>
      <c r="G42" s="29">
        <f>+'[1]CE update Dec 2021'!G52</f>
        <v>0</v>
      </c>
      <c r="H42" s="29">
        <f>+'[1]CE update Dec 2021'!H52</f>
        <v>0</v>
      </c>
      <c r="I42" s="29">
        <f t="shared" si="19"/>
        <v>5727356.5386000006</v>
      </c>
      <c r="J42" s="29">
        <f>+'[1]CE update Dec 2021'!J52</f>
        <v>0</v>
      </c>
      <c r="K42" s="29">
        <f>I42+J42</f>
        <v>5727356.5386000006</v>
      </c>
    </row>
    <row r="43" spans="1:11" ht="12" x14ac:dyDescent="0.4">
      <c r="A43" s="123" t="s">
        <v>39</v>
      </c>
      <c r="B43" s="124">
        <f>B34+B42+B40+B41</f>
        <v>6395749756.6178999</v>
      </c>
      <c r="C43" s="124">
        <f t="shared" ref="C43:D43" si="21">C34+C42+C40+C41</f>
        <v>323652598.32260001</v>
      </c>
      <c r="D43" s="124">
        <f t="shared" si="21"/>
        <v>-7457997771.2812014</v>
      </c>
      <c r="E43" s="124">
        <f>E34+E42+E40+E41</f>
        <v>653940528.17250013</v>
      </c>
      <c r="F43" s="124">
        <f t="shared" ref="F43:H43" si="22">F34+F42+F40+F41</f>
        <v>-105808160.88120002</v>
      </c>
      <c r="G43" s="124">
        <f t="shared" si="22"/>
        <v>-2608576502.6912999</v>
      </c>
      <c r="H43" s="124">
        <f t="shared" si="22"/>
        <v>4562061889.5058002</v>
      </c>
      <c r="I43" s="124">
        <f>SUM(B43:H43)</f>
        <v>1763022337.7650995</v>
      </c>
      <c r="J43" s="124">
        <f t="shared" ref="J43:K43" si="23">J34+J42+J40+J41</f>
        <v>78340717.636900008</v>
      </c>
      <c r="K43" s="124">
        <f t="shared" si="23"/>
        <v>1841363055.401999</v>
      </c>
    </row>
    <row r="44" spans="1:11" x14ac:dyDescent="0.2">
      <c r="A44" s="12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2">
      <c r="A45" s="12"/>
      <c r="B45" s="29"/>
      <c r="C45" s="29"/>
      <c r="D45" s="29"/>
      <c r="E45" s="29"/>
      <c r="F45" s="29"/>
      <c r="G45" s="29"/>
      <c r="H45" s="29"/>
      <c r="I45" s="29"/>
      <c r="J45" s="29"/>
      <c r="K45" s="29"/>
    </row>
    <row r="46" spans="1:11" ht="12" x14ac:dyDescent="0.4">
      <c r="A46" s="123" t="s">
        <v>39</v>
      </c>
      <c r="B46" s="124">
        <f>B43</f>
        <v>6395749756.6178999</v>
      </c>
      <c r="C46" s="124">
        <f t="shared" ref="C46:J46" si="24">C43</f>
        <v>323652598.32260001</v>
      </c>
      <c r="D46" s="124">
        <f>D43</f>
        <v>-7457997771.2812014</v>
      </c>
      <c r="E46" s="124">
        <f>E43</f>
        <v>653940528.17250013</v>
      </c>
      <c r="F46" s="124">
        <f t="shared" si="24"/>
        <v>-105808160.88120002</v>
      </c>
      <c r="G46" s="124">
        <f t="shared" si="24"/>
        <v>-2608576502.6912999</v>
      </c>
      <c r="H46" s="124">
        <f>H43</f>
        <v>4562061889.5058002</v>
      </c>
      <c r="I46" s="124">
        <f>SUM(B46:H46)</f>
        <v>1763022337.7650995</v>
      </c>
      <c r="J46" s="124">
        <f t="shared" si="24"/>
        <v>78340717.636900008</v>
      </c>
      <c r="K46" s="124">
        <f>I46+J46</f>
        <v>1841363055.4019995</v>
      </c>
    </row>
    <row r="47" spans="1:11" x14ac:dyDescent="0.2">
      <c r="A47" s="125" t="s">
        <v>92</v>
      </c>
      <c r="B47" s="29">
        <f>+'[1]CE update Dec 2021'!B57</f>
        <v>0</v>
      </c>
      <c r="C47" s="29">
        <f>+'[1]CE update Dec 2021'!C57</f>
        <v>0</v>
      </c>
      <c r="D47" s="29">
        <f>+'[1]CE update Dec 2021'!D57</f>
        <v>-812318947.35358143</v>
      </c>
      <c r="E47" s="29">
        <f>+'[1]CE update Dec 2021'!E57</f>
        <v>0</v>
      </c>
      <c r="F47" s="29">
        <f>+'[1]CE update Dec 2021'!F57</f>
        <v>0</v>
      </c>
      <c r="G47" s="29">
        <f>+'[1]CE update Dec 2021'!G57</f>
        <v>0</v>
      </c>
      <c r="H47" s="29">
        <f>+'[1]CE update Dec 2021'!H57</f>
        <v>0</v>
      </c>
      <c r="I47" s="29">
        <f t="shared" si="15"/>
        <v>-812318947.35358143</v>
      </c>
      <c r="J47" s="29">
        <f>+'[1]CE update Dec 2021'!J57</f>
        <v>-4057422.7502765371</v>
      </c>
      <c r="K47" s="29">
        <f t="shared" si="16"/>
        <v>-816376370.10385799</v>
      </c>
    </row>
    <row r="48" spans="1:11" x14ac:dyDescent="0.2">
      <c r="A48" s="125" t="s">
        <v>135</v>
      </c>
      <c r="B48" s="29">
        <f>+'[1]CE update Dec 2021'!B58</f>
        <v>0</v>
      </c>
      <c r="C48" s="29">
        <f>+'[1]CE update Dec 2021'!C58</f>
        <v>0</v>
      </c>
      <c r="D48" s="29">
        <f>+'[1]CE update Dec 2021'!D58</f>
        <v>0</v>
      </c>
      <c r="E48" s="29">
        <f>+'[1]CE update Dec 2021'!E58</f>
        <v>1019423006.9293498</v>
      </c>
      <c r="F48" s="29">
        <f>+'[1]CE update Dec 2021'!F58</f>
        <v>0</v>
      </c>
      <c r="G48" s="29">
        <f>+'[1]CE update Dec 2021'!G58</f>
        <v>0</v>
      </c>
      <c r="H48" s="29">
        <f>+'[1]CE update Dec 2021'!H58</f>
        <v>0</v>
      </c>
      <c r="I48" s="29">
        <f t="shared" ref="I48:I49" si="25">SUM(B48:H48)</f>
        <v>1019423006.9293498</v>
      </c>
      <c r="J48" s="29">
        <f>+'[1]CE update Dec 2021'!J58</f>
        <v>0</v>
      </c>
      <c r="K48" s="29">
        <f t="shared" si="16"/>
        <v>1019423006.9293498</v>
      </c>
    </row>
    <row r="49" spans="1:11" x14ac:dyDescent="0.2">
      <c r="A49" s="126" t="s">
        <v>136</v>
      </c>
      <c r="B49" s="29">
        <f>+'[1]CE update Dec 2021'!B59</f>
        <v>0</v>
      </c>
      <c r="C49" s="29">
        <f>+'[1]CE update Dec 2021'!C59</f>
        <v>0</v>
      </c>
      <c r="D49" s="29">
        <f>+'[1]CE update Dec 2021'!D59</f>
        <v>0</v>
      </c>
      <c r="E49" s="29">
        <f>+'[1]CE update Dec 2021'!E59</f>
        <v>0</v>
      </c>
      <c r="F49" s="29">
        <f>+'[1]CE update Dec 2021'!F59</f>
        <v>-163163320.11969593</v>
      </c>
      <c r="G49" s="29">
        <f>+'[1]CE update Dec 2021'!G59</f>
        <v>0</v>
      </c>
      <c r="H49" s="29">
        <f>+'[1]CE update Dec 2021'!H59</f>
        <v>0</v>
      </c>
      <c r="I49" s="29">
        <f t="shared" si="25"/>
        <v>-163163320.11969593</v>
      </c>
      <c r="J49" s="29">
        <f>+'[1]CE update Dec 2021'!J59</f>
        <v>0</v>
      </c>
      <c r="K49" s="29">
        <f t="shared" si="16"/>
        <v>-163163320.11969593</v>
      </c>
    </row>
    <row r="50" spans="1:11" x14ac:dyDescent="0.2">
      <c r="A50" s="125" t="s">
        <v>87</v>
      </c>
      <c r="B50" s="29">
        <f>+'[1]CE update Dec 2021'!B60</f>
        <v>0</v>
      </c>
      <c r="C50" s="29">
        <f>+'[1]CE update Dec 2021'!C60</f>
        <v>0</v>
      </c>
      <c r="D50" s="29">
        <f>+'[1]CE update Dec 2021'!D60</f>
        <v>0</v>
      </c>
      <c r="E50" s="29">
        <f>+'[1]CE update Dec 2021'!E60</f>
        <v>0</v>
      </c>
      <c r="F50" s="29">
        <f>+'[1]CE update Dec 2021'!F60</f>
        <v>0</v>
      </c>
      <c r="G50" s="29">
        <f>+'[1]CE update Dec 2021'!G60</f>
        <v>0</v>
      </c>
      <c r="H50" s="29">
        <f>+'[1]CE update Dec 2021'!H60</f>
        <v>103150762.05702399</v>
      </c>
      <c r="I50" s="29">
        <f t="shared" si="15"/>
        <v>103150762.05702399</v>
      </c>
      <c r="J50" s="29">
        <f>+'[1]CE update Dec 2021'!J60</f>
        <v>0</v>
      </c>
      <c r="K50" s="29">
        <f t="shared" si="16"/>
        <v>103150762.05702399</v>
      </c>
    </row>
    <row r="51" spans="1:11" x14ac:dyDescent="0.2">
      <c r="A51" s="80" t="s">
        <v>145</v>
      </c>
      <c r="B51" s="29">
        <f>+'[1]CE update Dec 2021'!B61</f>
        <v>0</v>
      </c>
      <c r="C51" s="29">
        <f>+'[1]CE update Dec 2021'!C61</f>
        <v>0</v>
      </c>
      <c r="D51" s="29">
        <f>+'[1]CE update Dec 2021'!D61</f>
        <v>0</v>
      </c>
      <c r="E51" s="29">
        <f>+'[1]CE update Dec 2021'!E61</f>
        <v>0</v>
      </c>
      <c r="F51" s="29">
        <f>+'[1]CE update Dec 2021'!F61</f>
        <v>0</v>
      </c>
      <c r="G51" s="29">
        <f>+'[1]CE update Dec 2021'!G61</f>
        <v>0</v>
      </c>
      <c r="H51" s="29">
        <f>+'[1]CE update Dec 2021'!H61</f>
        <v>29341838.329878543</v>
      </c>
      <c r="I51" s="29">
        <f t="shared" ref="I51" si="26">SUM(B51:H51)</f>
        <v>29341838.329878543</v>
      </c>
      <c r="J51" s="29">
        <f>+'[1]CE update Dec 2021'!J61</f>
        <v>0</v>
      </c>
      <c r="K51" s="29">
        <f t="shared" si="16"/>
        <v>29341838.329878543</v>
      </c>
    </row>
    <row r="52" spans="1:11" ht="12" x14ac:dyDescent="0.4">
      <c r="A52" s="127" t="s">
        <v>88</v>
      </c>
      <c r="B52" s="124">
        <f>SUM(B48:B51)</f>
        <v>0</v>
      </c>
      <c r="C52" s="124">
        <f t="shared" ref="C52:K52" si="27">SUM(C48:C51)</f>
        <v>0</v>
      </c>
      <c r="D52" s="124">
        <f t="shared" si="27"/>
        <v>0</v>
      </c>
      <c r="E52" s="124">
        <f t="shared" si="27"/>
        <v>1019423006.9293498</v>
      </c>
      <c r="F52" s="124">
        <f t="shared" si="27"/>
        <v>-163163320.11969593</v>
      </c>
      <c r="G52" s="124">
        <f t="shared" si="27"/>
        <v>0</v>
      </c>
      <c r="H52" s="124">
        <f t="shared" si="27"/>
        <v>132492600.38690253</v>
      </c>
      <c r="I52" s="124">
        <f t="shared" si="27"/>
        <v>988752287.19655645</v>
      </c>
      <c r="J52" s="124">
        <f t="shared" si="27"/>
        <v>0</v>
      </c>
      <c r="K52" s="124">
        <f t="shared" si="27"/>
        <v>988752287.19655645</v>
      </c>
    </row>
    <row r="53" spans="1:11" ht="12" x14ac:dyDescent="0.4">
      <c r="A53" s="123" t="s">
        <v>89</v>
      </c>
      <c r="B53" s="124">
        <f t="shared" ref="B53:K53" si="28">B52+B47</f>
        <v>0</v>
      </c>
      <c r="C53" s="124">
        <f t="shared" si="28"/>
        <v>0</v>
      </c>
      <c r="D53" s="124">
        <f t="shared" si="28"/>
        <v>-812318947.35358143</v>
      </c>
      <c r="E53" s="124">
        <f t="shared" si="28"/>
        <v>1019423006.9293498</v>
      </c>
      <c r="F53" s="124">
        <f t="shared" si="28"/>
        <v>-163163320.11969593</v>
      </c>
      <c r="G53" s="124">
        <f t="shared" si="28"/>
        <v>0</v>
      </c>
      <c r="H53" s="124">
        <f t="shared" si="28"/>
        <v>132492600.38690253</v>
      </c>
      <c r="I53" s="124">
        <f t="shared" si="28"/>
        <v>176433339.84297502</v>
      </c>
      <c r="J53" s="124">
        <f t="shared" si="28"/>
        <v>-4057422.7502765371</v>
      </c>
      <c r="K53" s="124">
        <f t="shared" si="28"/>
        <v>172375917.09269845</v>
      </c>
    </row>
    <row r="54" spans="1:11" x14ac:dyDescent="0.2">
      <c r="A54" s="125" t="s">
        <v>90</v>
      </c>
      <c r="B54" s="29">
        <f>+'[1]CE update Dec 2021'!B64</f>
        <v>0</v>
      </c>
      <c r="C54" s="29">
        <f>+'[1]CE update Dec 2021'!C64</f>
        <v>0</v>
      </c>
      <c r="D54" s="29">
        <f>+'[1]CE update Dec 2021'!D64</f>
        <v>50384697.162672535</v>
      </c>
      <c r="E54" s="29">
        <f>+'[1]CE update Dec 2021'!E64</f>
        <v>-50384697.162672535</v>
      </c>
      <c r="F54" s="29">
        <f>+'[1]CE update Dec 2021'!F64</f>
        <v>0</v>
      </c>
      <c r="G54" s="29">
        <f>+'[1]CE update Dec 2021'!G64</f>
        <v>0</v>
      </c>
      <c r="H54" s="29">
        <f>+'[1]CE update Dec 2021'!H64</f>
        <v>0</v>
      </c>
      <c r="I54" s="29">
        <f t="shared" si="15"/>
        <v>0</v>
      </c>
      <c r="J54" s="29">
        <f>+'[1]CE update Dec 2021'!J64</f>
        <v>0</v>
      </c>
      <c r="K54" s="29">
        <f t="shared" si="16"/>
        <v>0</v>
      </c>
    </row>
    <row r="55" spans="1:11" ht="20" x14ac:dyDescent="0.2">
      <c r="A55" s="125" t="s">
        <v>91</v>
      </c>
      <c r="B55" s="29">
        <f>+'[1]CE update Dec 2021'!B65</f>
        <v>0</v>
      </c>
      <c r="C55" s="29">
        <f>+'[1]CE update Dec 2021'!C65</f>
        <v>0</v>
      </c>
      <c r="D55" s="29">
        <f>+'[1]CE update Dec 2021'!D65</f>
        <v>0</v>
      </c>
      <c r="E55" s="29">
        <f>+'[1]CE update Dec 2021'!E65</f>
        <v>0</v>
      </c>
      <c r="F55" s="29">
        <f>+'[1]CE update Dec 2021'!F65</f>
        <v>8061552.4281448228</v>
      </c>
      <c r="G55" s="29">
        <f>+'[1]CE update Dec 2021'!G65</f>
        <v>0</v>
      </c>
      <c r="H55" s="29">
        <f>+'[1]CE update Dec 2021'!H65</f>
        <v>0</v>
      </c>
      <c r="I55" s="29">
        <f>SUM(B55:H55)</f>
        <v>8061552.4281448228</v>
      </c>
      <c r="J55" s="29">
        <f>+'[1]CE update Dec 2021'!J65</f>
        <v>0</v>
      </c>
      <c r="K55" s="29">
        <f t="shared" si="16"/>
        <v>8061552.4281448228</v>
      </c>
    </row>
    <row r="56" spans="1:11" x14ac:dyDescent="0.2">
      <c r="A56" s="125" t="s">
        <v>137</v>
      </c>
      <c r="B56" s="29">
        <f>+'[1]CE update Dec 2021'!B66</f>
        <v>-2544716151.7129002</v>
      </c>
      <c r="C56" s="29">
        <f>+'[1]CE update Dec 2021'!C66</f>
        <v>0</v>
      </c>
      <c r="D56" s="29">
        <f>+'[1]CE update Dec 2021'!D66</f>
        <v>2544716151.7129002</v>
      </c>
      <c r="E56" s="29">
        <f>+'[1]CE update Dec 2021'!E66</f>
        <v>0</v>
      </c>
      <c r="F56" s="29">
        <f>+'[1]CE update Dec 2021'!F66</f>
        <v>0</v>
      </c>
      <c r="G56" s="29">
        <f>+'[1]CE update Dec 2021'!G66</f>
        <v>0</v>
      </c>
      <c r="H56" s="29">
        <f>+'[1]CE update Dec 2021'!H66</f>
        <v>0</v>
      </c>
      <c r="I56" s="29">
        <f>SUM(B56:H56)</f>
        <v>0</v>
      </c>
      <c r="J56" s="29">
        <f>+'[1]CE update Dec 2021'!J66</f>
        <v>0</v>
      </c>
      <c r="K56" s="29">
        <f t="shared" si="16"/>
        <v>0</v>
      </c>
    </row>
    <row r="57" spans="1:11" ht="12" x14ac:dyDescent="0.4">
      <c r="A57" s="123" t="s">
        <v>124</v>
      </c>
      <c r="B57" s="124">
        <f>B46+B53+B54+B55+B56</f>
        <v>3851033604.9049997</v>
      </c>
      <c r="C57" s="124">
        <f t="shared" ref="C57:K57" si="29">C46+C53+C54+C55+C56</f>
        <v>323652598.32260001</v>
      </c>
      <c r="D57" s="124">
        <f t="shared" si="29"/>
        <v>-5675215869.7592096</v>
      </c>
      <c r="E57" s="124">
        <f t="shared" si="29"/>
        <v>1622978837.9391775</v>
      </c>
      <c r="F57" s="124">
        <f t="shared" si="29"/>
        <v>-260909928.57275116</v>
      </c>
      <c r="G57" s="124">
        <f t="shared" si="29"/>
        <v>-2608576502.6912999</v>
      </c>
      <c r="H57" s="124">
        <f t="shared" si="29"/>
        <v>4694554489.8927031</v>
      </c>
      <c r="I57" s="124">
        <f t="shared" si="29"/>
        <v>1947517230.0362196</v>
      </c>
      <c r="J57" s="124">
        <f t="shared" si="29"/>
        <v>74283294.886623472</v>
      </c>
      <c r="K57" s="124">
        <f t="shared" si="29"/>
        <v>2021800524.922843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Sit pozitiei financiare</vt:lpstr>
      <vt:lpstr>Sit profitului sau pierderii</vt:lpstr>
      <vt:lpstr>Alte elemente ale rezultatului </vt:lpstr>
      <vt:lpstr>Sit fluxurilor de trezorerie</vt:lpstr>
      <vt:lpstr>Sit modificarilor capitalurilor</vt:lpstr>
    </vt:vector>
  </TitlesOfParts>
  <Company>Rompetrol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Nebi, Camelia</dc:creator>
  <cp:lastModifiedBy>Penea, Nicoleta</cp:lastModifiedBy>
  <dcterms:created xsi:type="dcterms:W3CDTF">2020-11-16T06:27:53Z</dcterms:created>
  <dcterms:modified xsi:type="dcterms:W3CDTF">2022-04-29T11:28:35Z</dcterms:modified>
</cp:coreProperties>
</file>