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penea\AppData\Local\Microsoft\Windows\INetCache\Content.Outlook\DCOUZLC4\"/>
    </mc:Choice>
  </mc:AlternateContent>
  <bookViews>
    <workbookView xWindow="-120" yWindow="-120" windowWidth="29040" windowHeight="15840" tabRatio="941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E58" i="4" l="1"/>
  <c r="D58" i="4"/>
  <c r="C58" i="4"/>
  <c r="B58" i="4"/>
  <c r="D39" i="4"/>
  <c r="B39" i="4"/>
  <c r="E39" i="4"/>
  <c r="C39" i="4"/>
  <c r="E27" i="4"/>
  <c r="C27" i="4"/>
  <c r="D27" i="4"/>
  <c r="B27" i="4"/>
  <c r="C12" i="3" l="1"/>
  <c r="C13" i="3" s="1"/>
  <c r="C25" i="3"/>
  <c r="C26" i="3" s="1"/>
  <c r="C52" i="3" l="1"/>
  <c r="C53" i="3" s="1"/>
  <c r="C39" i="3"/>
  <c r="C40" i="3" s="1"/>
  <c r="H25" i="3"/>
  <c r="H26" i="3" s="1"/>
  <c r="D12" i="3"/>
  <c r="D13" i="3" s="1"/>
  <c r="D39" i="3"/>
  <c r="D40" i="3" s="1"/>
  <c r="B25" i="3"/>
  <c r="B26" i="3" s="1"/>
  <c r="I22" i="3"/>
  <c r="K22" i="3" s="1"/>
  <c r="I21" i="3"/>
  <c r="K21" i="3" s="1"/>
  <c r="I20" i="3"/>
  <c r="K20" i="3" s="1"/>
  <c r="I11" i="3"/>
  <c r="K11" i="3" s="1"/>
  <c r="I10" i="3"/>
  <c r="K10" i="3" s="1"/>
  <c r="I9" i="3"/>
  <c r="K9" i="3" s="1"/>
  <c r="K12" i="3" s="1"/>
  <c r="K13" i="3" s="1"/>
  <c r="I56" i="3"/>
  <c r="K56" i="3" s="1"/>
  <c r="I55" i="3"/>
  <c r="K55" i="3" s="1"/>
  <c r="I54" i="3"/>
  <c r="K54" i="3" s="1"/>
  <c r="B52" i="3"/>
  <c r="B53" i="3" s="1"/>
  <c r="I42" i="3"/>
  <c r="K42" i="3" s="1"/>
  <c r="I36" i="3"/>
  <c r="K36" i="3" s="1"/>
  <c r="I35" i="3"/>
  <c r="K35" i="3" s="1"/>
  <c r="H12" i="3"/>
  <c r="H13" i="3" s="1"/>
  <c r="J25" i="3"/>
  <c r="J26" i="3" s="1"/>
  <c r="J52" i="3"/>
  <c r="J53" i="3" s="1"/>
  <c r="I34" i="3"/>
  <c r="K34" i="3" s="1"/>
  <c r="J12" i="3"/>
  <c r="J13" i="3" s="1"/>
  <c r="J16" i="3" s="1"/>
  <c r="J19" i="3" s="1"/>
  <c r="J39" i="3"/>
  <c r="J40" i="3" s="1"/>
  <c r="J43" i="3" s="1"/>
  <c r="J46" i="3" s="1"/>
  <c r="J57" i="3" s="1"/>
  <c r="H52" i="3"/>
  <c r="H53" i="3" s="1"/>
  <c r="H39" i="3"/>
  <c r="H40" i="3" s="1"/>
  <c r="G25" i="3"/>
  <c r="G26" i="3" s="1"/>
  <c r="G12" i="3"/>
  <c r="G13" i="3" s="1"/>
  <c r="G16" i="3" s="1"/>
  <c r="G19" i="3" s="1"/>
  <c r="G52" i="3"/>
  <c r="G53" i="3" s="1"/>
  <c r="I47" i="3"/>
  <c r="K47" i="3" s="1"/>
  <c r="I37" i="3"/>
  <c r="K37" i="3" s="1"/>
  <c r="G39" i="3"/>
  <c r="G40" i="3" s="1"/>
  <c r="G43" i="3" s="1"/>
  <c r="G46" i="3" s="1"/>
  <c r="G57" i="3" s="1"/>
  <c r="B12" i="3"/>
  <c r="B13" i="3" s="1"/>
  <c r="C43" i="3"/>
  <c r="C46" i="3" s="1"/>
  <c r="C57" i="3" s="1"/>
  <c r="I24" i="3"/>
  <c r="K24" i="3" s="1"/>
  <c r="F25" i="3"/>
  <c r="F26" i="3" s="1"/>
  <c r="F12" i="3"/>
  <c r="F13" i="3" s="1"/>
  <c r="I48" i="3"/>
  <c r="K48" i="3" s="1"/>
  <c r="I38" i="3"/>
  <c r="K38" i="3" s="1"/>
  <c r="F39" i="3"/>
  <c r="F40" i="3" s="1"/>
  <c r="F43" i="3" s="1"/>
  <c r="F46" i="3" s="1"/>
  <c r="C16" i="3"/>
  <c r="C19" i="3" s="1"/>
  <c r="C30" i="3" s="1"/>
  <c r="I27" i="3"/>
  <c r="K27" i="3" s="1"/>
  <c r="E25" i="3"/>
  <c r="E26" i="3" s="1"/>
  <c r="I14" i="3"/>
  <c r="K14" i="3" s="1"/>
  <c r="E12" i="3"/>
  <c r="E13" i="3" s="1"/>
  <c r="I49" i="3"/>
  <c r="K49" i="3" s="1"/>
  <c r="E52" i="3"/>
  <c r="E53" i="3" s="1"/>
  <c r="E39" i="3"/>
  <c r="E40" i="3" s="1"/>
  <c r="E43" i="3" s="1"/>
  <c r="E46" i="3" s="1"/>
  <c r="E16" i="3"/>
  <c r="E19" i="3" s="1"/>
  <c r="I28" i="3"/>
  <c r="K28" i="3" s="1"/>
  <c r="D25" i="3"/>
  <c r="D26" i="3" s="1"/>
  <c r="I15" i="3"/>
  <c r="K15" i="3" s="1"/>
  <c r="I50" i="3"/>
  <c r="D52" i="3"/>
  <c r="D53" i="3" s="1"/>
  <c r="D16" i="3"/>
  <c r="D19" i="3" s="1"/>
  <c r="D30" i="3" s="1"/>
  <c r="I29" i="3"/>
  <c r="K29" i="3" s="1"/>
  <c r="I8" i="3"/>
  <c r="K8" i="3" s="1"/>
  <c r="I51" i="3"/>
  <c r="K51" i="3" s="1"/>
  <c r="I41" i="3"/>
  <c r="K41" i="3" s="1"/>
  <c r="F16" i="3"/>
  <c r="F19" i="3" s="1"/>
  <c r="D43" i="3"/>
  <c r="D46" i="3" s="1"/>
  <c r="H16" i="3"/>
  <c r="H19" i="3" s="1"/>
  <c r="H30" i="3" s="1"/>
  <c r="H43" i="3"/>
  <c r="H46" i="3" s="1"/>
  <c r="H57" i="3" s="1"/>
  <c r="F52" i="3"/>
  <c r="F53" i="3" s="1"/>
  <c r="I23" i="3"/>
  <c r="K23" i="3" s="1"/>
  <c r="B39" i="3"/>
  <c r="K50" i="3"/>
  <c r="K52" i="3" l="1"/>
  <c r="K53" i="3" s="1"/>
  <c r="E57" i="3"/>
  <c r="G30" i="3"/>
  <c r="J30" i="3"/>
  <c r="K39" i="3"/>
  <c r="K40" i="3" s="1"/>
  <c r="K43" i="3" s="1"/>
  <c r="D57" i="3"/>
  <c r="K25" i="3"/>
  <c r="K26" i="3" s="1"/>
  <c r="I12" i="3"/>
  <c r="I13" i="3" s="1"/>
  <c r="E30" i="3"/>
  <c r="I52" i="3"/>
  <c r="I53" i="3" s="1"/>
  <c r="F30" i="3"/>
  <c r="B40" i="3"/>
  <c r="B43" i="3" s="1"/>
  <c r="I39" i="3"/>
  <c r="I40" i="3" s="1"/>
  <c r="I25" i="3"/>
  <c r="I26" i="3" s="1"/>
  <c r="F57" i="3"/>
  <c r="I43" i="3" l="1"/>
  <c r="B46" i="3"/>
  <c r="B16" i="3"/>
  <c r="B19" i="3" s="1"/>
  <c r="I7" i="3"/>
  <c r="I16" i="3" l="1"/>
  <c r="K7" i="3"/>
  <c r="K16" i="3" s="1"/>
  <c r="B30" i="3"/>
  <c r="I19" i="3"/>
  <c r="I46" i="3"/>
  <c r="B57" i="3"/>
  <c r="K19" i="3" l="1"/>
  <c r="K30" i="3" s="1"/>
  <c r="I30" i="3"/>
  <c r="I57" i="3"/>
  <c r="K46" i="3"/>
  <c r="K57" i="3" s="1"/>
  <c r="E5" i="1" l="1"/>
  <c r="D12" i="2" l="1"/>
  <c r="D18" i="2" s="1"/>
  <c r="D25" i="2" s="1"/>
  <c r="D29" i="2" s="1"/>
  <c r="C12" i="2"/>
  <c r="C18" i="2" s="1"/>
  <c r="C25" i="2" s="1"/>
  <c r="C29" i="2" s="1"/>
  <c r="E12" i="2"/>
  <c r="E18" i="2" s="1"/>
  <c r="E25" i="2" s="1"/>
  <c r="E29" i="2" s="1"/>
  <c r="B12" i="2"/>
  <c r="B18" i="2" s="1"/>
  <c r="B25" i="2" s="1"/>
  <c r="B29" i="2" s="1"/>
  <c r="C46" i="1" l="1"/>
  <c r="E16" i="1" l="1"/>
  <c r="E55" i="1"/>
  <c r="C22" i="1"/>
  <c r="C16" i="1"/>
  <c r="C24" i="1" s="1"/>
  <c r="C35" i="1"/>
  <c r="C37" i="1" s="1"/>
  <c r="E22" i="1"/>
  <c r="C55" i="1"/>
  <c r="E46" i="1"/>
  <c r="E35" i="1" l="1"/>
  <c r="E37" i="1" s="1"/>
  <c r="E24" i="1"/>
  <c r="B22" i="1" l="1"/>
  <c r="B46" i="1" l="1"/>
  <c r="B16" i="1"/>
  <c r="B24" i="1" s="1"/>
  <c r="D22" i="1"/>
  <c r="D16" i="1" l="1"/>
  <c r="D24" i="1" s="1"/>
  <c r="B35" i="1" l="1"/>
  <c r="B37" i="1" s="1"/>
  <c r="D35" i="1" l="1"/>
  <c r="D37" i="1" s="1"/>
  <c r="B55" i="1" l="1"/>
  <c r="D55" i="1" l="1"/>
</calcChain>
</file>

<file path=xl/sharedStrings.xml><?xml version="1.0" encoding="utf-8"?>
<sst xmlns="http://schemas.openxmlformats.org/spreadsheetml/2006/main" count="268" uniqueCount="160">
  <si>
    <t>Rompetrol Rafinare SA</t>
  </si>
  <si>
    <t>EXTRACT FROM</t>
  </si>
  <si>
    <t>Intangible assets</t>
  </si>
  <si>
    <t>Goodwill</t>
  </si>
  <si>
    <t>Property, plant and equipment</t>
  </si>
  <si>
    <t>Deferred tax asset</t>
  </si>
  <si>
    <t>Total non current assets</t>
  </si>
  <si>
    <t>Inventories, net</t>
  </si>
  <si>
    <t>Cash and cash equivalents</t>
  </si>
  <si>
    <t>Total current assets</t>
  </si>
  <si>
    <t>TOTAL ASSETS</t>
  </si>
  <si>
    <t>Share premium</t>
  </si>
  <si>
    <t>Other reserves</t>
  </si>
  <si>
    <t>Accumulated losses</t>
  </si>
  <si>
    <t>Current year result</t>
  </si>
  <si>
    <t>Total equity</t>
  </si>
  <si>
    <t>Long-term borrowings from banks</t>
  </si>
  <si>
    <t>Provisions</t>
  </si>
  <si>
    <t>Total non-current liabilities</t>
  </si>
  <si>
    <t>Trade and other payables</t>
  </si>
  <si>
    <t>Contract liabilities</t>
  </si>
  <si>
    <t>Short-term borrowings from banks</t>
  </si>
  <si>
    <t>Total current liabilities</t>
  </si>
  <si>
    <t>(audited)</t>
  </si>
  <si>
    <t>Cost of sales</t>
  </si>
  <si>
    <t>Other operating expenses</t>
  </si>
  <si>
    <t>Other operating income</t>
  </si>
  <si>
    <t>Other comprehensive income</t>
  </si>
  <si>
    <t>Revaluation reserves</t>
  </si>
  <si>
    <t>Total 
equity</t>
  </si>
  <si>
    <t>Adjustments for:</t>
  </si>
  <si>
    <t>Provisions for receivables and inventories (incl write-off)</t>
  </si>
  <si>
    <t>Receivables and prepayments</t>
  </si>
  <si>
    <t>Inventories</t>
  </si>
  <si>
    <t>Change in working capital</t>
  </si>
  <si>
    <t>Cash flows from investing activities</t>
  </si>
  <si>
    <t>Purchase of property, plant and equipment</t>
  </si>
  <si>
    <t>Purchase of intangible assets</t>
  </si>
  <si>
    <t>Cash flows from financing activities</t>
  </si>
  <si>
    <t>Interest and bank charges paid, net</t>
  </si>
  <si>
    <t>December 31, 2020</t>
  </si>
  <si>
    <t>Long - term loans received from banks</t>
  </si>
  <si>
    <t>Net loss for 2020</t>
  </si>
  <si>
    <t>Cash pooling movement</t>
  </si>
  <si>
    <t>Long - term loans repaid to banks</t>
  </si>
  <si>
    <t>Lease repayments</t>
  </si>
  <si>
    <t>CONSOLIDATED STATEMENT OF CHANGES IN EQUITY</t>
  </si>
  <si>
    <t>CONSOLIDATED STATEMENT OF CASH FLOWS</t>
  </si>
  <si>
    <t>CONSOLIDATED STATEMENT OF OTHER COMPREHENSIVE INCOME</t>
  </si>
  <si>
    <t>CONSOLIDATED INCOME STATEMENT</t>
  </si>
  <si>
    <t>CONSOLIDATED STATEMENT OF FINANCIAL POSITION</t>
  </si>
  <si>
    <t>In case there are inconsistencies or omissions from the amounts presented in the consolidated financial statements, the amounts presented in the consolidated financial statements will prevail.</t>
  </si>
  <si>
    <t>(Amounts in US dollars represent the functional and presentation currency. Amounts in RON are supplementary financial information (see Note 2e))</t>
  </si>
  <si>
    <t>Long-term receivable</t>
  </si>
  <si>
    <t>Share capital</t>
  </si>
  <si>
    <t>Revaluation reserve, net</t>
  </si>
  <si>
    <t>Other reserves - Hybrid loan</t>
  </si>
  <si>
    <t>Effect of transfers with equity holders</t>
  </si>
  <si>
    <t>Equity attributable to equity holders of the parent</t>
  </si>
  <si>
    <t>Non-Controlling interest</t>
  </si>
  <si>
    <t>Other non-current liabilities</t>
  </si>
  <si>
    <t>Profit tax payable</t>
  </si>
  <si>
    <t>USD</t>
  </si>
  <si>
    <t>RON</t>
  </si>
  <si>
    <t>(supplementary info – see Note 2(e))</t>
  </si>
  <si>
    <t>Finance cost</t>
  </si>
  <si>
    <t>Finance income</t>
  </si>
  <si>
    <t>Foreign exchange loss, net</t>
  </si>
  <si>
    <t>Income tax</t>
  </si>
  <si>
    <t>(Loss)/Profit before income tax</t>
  </si>
  <si>
    <t>Attributable to:</t>
  </si>
  <si>
    <t>Equity holders of the parent</t>
  </si>
  <si>
    <t>Non-Controlling interests</t>
  </si>
  <si>
    <t>Other comprehensive income not to be reclassified to income statement in subsequent periods (net of tax):</t>
  </si>
  <si>
    <t>Deferred income tax related to revaluation, recognised in equity</t>
  </si>
  <si>
    <t>Hedging reserves</t>
  </si>
  <si>
    <t>Impairment for property, plant and equipment (incl write-off)</t>
  </si>
  <si>
    <t>Loss on revaluation of tangible assets</t>
  </si>
  <si>
    <t>Provision for environmental and other liabilities</t>
  </si>
  <si>
    <t>Late payment interest</t>
  </si>
  <si>
    <t>Other financial income</t>
  </si>
  <si>
    <t>Unwinding of discount leasing</t>
  </si>
  <si>
    <t>Interest income</t>
  </si>
  <si>
    <t>Interest expense and bank charges</t>
  </si>
  <si>
    <t>Unrealised gains from derivatives</t>
  </si>
  <si>
    <t>Cash from operations before working capital changes</t>
  </si>
  <si>
    <t>Net working capital changes:</t>
  </si>
  <si>
    <t>Trade and other payables and contract liabilities</t>
  </si>
  <si>
    <t>Income tax paid</t>
  </si>
  <si>
    <t>Cash (paid)/received for derivatives, net</t>
  </si>
  <si>
    <t>Changes in payables for capital expenditures</t>
  </si>
  <si>
    <t>Proceeds from sale of property, plant and equipment</t>
  </si>
  <si>
    <t>Sale of investments</t>
  </si>
  <si>
    <t>Loans granted / repaid</t>
  </si>
  <si>
    <t>Short - term loans (repaid to) / received from related parties</t>
  </si>
  <si>
    <t>Short - term loans (repaid to) / received from banks, net</t>
  </si>
  <si>
    <t>Share
 capital</t>
  </si>
  <si>
    <t>31 December 2019</t>
  </si>
  <si>
    <t>Total other comprehensive income</t>
  </si>
  <si>
    <t>Total comprehensive income</t>
  </si>
  <si>
    <t xml:space="preserve">Transfer of realised revaluation reserve to Retained Earnings </t>
  </si>
  <si>
    <t>Deferred tax related to realised revaluation reserve transferred to Retained Earnings</t>
  </si>
  <si>
    <t>31 December 2020</t>
  </si>
  <si>
    <t>Net loss for 2021</t>
  </si>
  <si>
    <t>Amount in USD</t>
  </si>
  <si>
    <t>Amount in RON (supplementary info – see Note 2(e))</t>
  </si>
  <si>
    <t>Right of use assets</t>
  </si>
  <si>
    <t>Trade and other receivables</t>
  </si>
  <si>
    <t>Derivative financial instruments</t>
  </si>
  <si>
    <t>Obligations under lease agreements</t>
  </si>
  <si>
    <t>Deferred tax liabilities</t>
  </si>
  <si>
    <t>Short-term borrowings from shareholders and related parties</t>
  </si>
  <si>
    <t>TOTAL LIABILITIES AND SHAREHOLDERS' EQUITY</t>
  </si>
  <si>
    <t>Revenues from contract with customers</t>
  </si>
  <si>
    <t>Selling, general and administrative expenses, including logistic costs</t>
  </si>
  <si>
    <t>Gross profit</t>
  </si>
  <si>
    <t>Operating profit/(loss)</t>
  </si>
  <si>
    <t>Basic</t>
  </si>
  <si>
    <r>
      <t xml:space="preserve">Earnings per share </t>
    </r>
    <r>
      <rPr>
        <i/>
        <sz val="8"/>
        <color theme="1"/>
        <rFont val="Arial"/>
        <family val="2"/>
      </rPr>
      <t>(US cents/share)</t>
    </r>
  </si>
  <si>
    <t>as at and for the financial exercise ended 31 December 2021</t>
  </si>
  <si>
    <t>December 31, 2021</t>
  </si>
  <si>
    <t>January - December 2021</t>
  </si>
  <si>
    <t>January - December 2020</t>
  </si>
  <si>
    <t>(Loss)/Profit for the year</t>
  </si>
  <si>
    <t>Other comprehensive income to be reclassified to income statement in subsequent periods (net of tax):</t>
  </si>
  <si>
    <t>Deferred income tax related to revaluation, recognized in equity</t>
  </si>
  <si>
    <t>Net cash inflow from operating activities</t>
  </si>
  <si>
    <t>Net cash (outflow) from investing activities</t>
  </si>
  <si>
    <t>Net cash inflow (outflow) from financing activities</t>
  </si>
  <si>
    <t>Net increase (decrease) in cash and cash equivalents</t>
  </si>
  <si>
    <t>Cash and cash equivalents at the beginning of the year</t>
  </si>
  <si>
    <t>Cash and cash equivalents at the end of the year</t>
  </si>
  <si>
    <t>Revaluation surplus</t>
  </si>
  <si>
    <t>Deferred tax related to revaluation surplus</t>
  </si>
  <si>
    <t>Share capital decrease</t>
  </si>
  <si>
    <t>31 December 2021</t>
  </si>
  <si>
    <t>AUDITED CONSOLIDATED FINANCIAL STATEMENTS</t>
  </si>
  <si>
    <t>*The amounts presented are extracted from the Consolidated financial statements as at and for the financial exercise ended 31 December 2021 ("audited consolidated financial statements").</t>
  </si>
  <si>
    <t>CONSOLIDATED STATEMENT OF FINANCIAL POSITION as at 31 December 2021 (audited)</t>
  </si>
  <si>
    <t>CONSOLIDATED INCOME STATEMENT for the period ended 31 December 2021 (audited)</t>
  </si>
  <si>
    <t>CONSOLIDATED STATEMENT OF OTHER COMPREHENSIVE INCOME for the period ended 31 December 2021 (audited)</t>
  </si>
  <si>
    <t>CONSOLIDATED STATEMENT OF CASH FLOWS for the period ended 31 December 2021 (audited)</t>
  </si>
  <si>
    <t>CONSOLIDATED STATEMENT OF CHANGES IN EQUITY as at 31 Dec 2021 (audited) and 31 Dec 2020 (audited)</t>
  </si>
  <si>
    <t>Net gain / (loss) on cash flow hedges</t>
  </si>
  <si>
    <t>Revaluation of lands, buildings and equipment category in property plant and equipment</t>
  </si>
  <si>
    <t>Actuarial gains / (losses) on defined benefit pension plans</t>
  </si>
  <si>
    <t>Net other comprehensive income / (loss) not to be reclassified to income statement in subsequent periods</t>
  </si>
  <si>
    <t>Total other comprehensive income / (loss) for the year, net of tax</t>
  </si>
  <si>
    <t>Total comprehensive result for the year, net of tax</t>
  </si>
  <si>
    <t>Depreciation and amortization of property, plant and equipment and intangibles assets</t>
  </si>
  <si>
    <t>Depreciation of right-of-use assets</t>
  </si>
  <si>
    <t>Retirement benefit provisions</t>
  </si>
  <si>
    <t>Adjustments for gain loss on disposals of property, plant and equipment</t>
  </si>
  <si>
    <t>Unrealized foreign exchange (gain)/loss</t>
  </si>
  <si>
    <t>Transfer of realized revaluation reserve to Retained Earnings</t>
  </si>
  <si>
    <t>Deferred tax related to realized revaluation reserve transferred to Retained Earnings</t>
  </si>
  <si>
    <t xml:space="preserve">Actuarial gains / (losses) on defined benefit pension plans </t>
  </si>
  <si>
    <t>Total comprehensive result for the year</t>
  </si>
  <si>
    <t>Net other comprehensive income to be reclassified to income/(loss) statement in subsequent periods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</si>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</sst>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_-* #,##0.00\ &quot;RON&quot;_-;\-* #,##0.00\ &quot;RON&quot;_-;_-* &quot;-&quot;??\ &quot;RON&quot;_-;_-@_-"/>
    <numFmt numFmtId="168" formatCode="#,##0_ ;\-#,##0\ "/>
    <numFmt numFmtId="169" formatCode="[$-409]d\-mmm;@"/>
    <numFmt numFmtId="170" formatCode="_(* #,##0_);_(* \(#,##0\);_(* &quot;-&quot;????_);_(@_)"/>
    <numFmt numFmtId="171" formatCode="_(* #,##0.000_);_(* \(#,##0.0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i/>
      <sz val="7"/>
      <color theme="1"/>
      <name val="Arial"/>
      <family val="2"/>
    </font>
    <font>
      <u val="singleAccounting"/>
      <sz val="8"/>
      <color theme="1"/>
      <name val="Arial"/>
      <family val="2"/>
    </font>
    <font>
      <sz val="8"/>
      <color theme="1"/>
      <name val="Tahoma"/>
      <family val="2"/>
    </font>
    <font>
      <b/>
      <u val="singleAccounting"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 val="singleAccounting"/>
      <sz val="9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165" fontId="2" fillId="0" borderId="1" xfId="4" applyNumberFormat="1" applyFont="1" applyFill="1" applyBorder="1"/>
    <xf numFmtId="0" fontId="9" fillId="0" borderId="0" xfId="6"/>
    <xf numFmtId="0" fontId="0" fillId="0" borderId="0" xfId="0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6" applyFont="1"/>
    <xf numFmtId="0" fontId="7" fillId="0" borderId="0" xfId="0" applyFont="1" applyFill="1"/>
    <xf numFmtId="0" fontId="13" fillId="0" borderId="0" xfId="0" applyFont="1" applyFill="1"/>
    <xf numFmtId="0" fontId="8" fillId="0" borderId="0" xfId="0" applyFont="1" applyAlignment="1">
      <alignment horizontal="center"/>
    </xf>
    <xf numFmtId="0" fontId="7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14" fillId="0" borderId="0" xfId="0" applyFont="1"/>
    <xf numFmtId="165" fontId="2" fillId="0" borderId="0" xfId="1" applyNumberFormat="1" applyFont="1" applyFill="1" applyAlignment="1">
      <alignment horizontal="right"/>
    </xf>
    <xf numFmtId="0" fontId="16" fillId="0" borderId="0" xfId="0" applyFont="1" applyFill="1"/>
    <xf numFmtId="0" fontId="17" fillId="0" borderId="0" xfId="0" applyFont="1"/>
    <xf numFmtId="0" fontId="4" fillId="0" borderId="0" xfId="0" quotePrefix="1" applyNumberFormat="1" applyFont="1" applyFill="1" applyAlignment="1">
      <alignment horizontal="center" vertical="center" wrapText="1"/>
    </xf>
    <xf numFmtId="165" fontId="3" fillId="0" borderId="0" xfId="1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170" fontId="2" fillId="0" borderId="0" xfId="0" applyNumberFormat="1" applyFont="1" applyFill="1" applyAlignment="1">
      <alignment horizontal="center"/>
    </xf>
    <xf numFmtId="165" fontId="3" fillId="0" borderId="0" xfId="1" applyNumberFormat="1" applyFont="1" applyFill="1" applyBorder="1"/>
    <xf numFmtId="170" fontId="2" fillId="0" borderId="3" xfId="1" applyNumberFormat="1" applyFont="1" applyFill="1" applyBorder="1"/>
    <xf numFmtId="170" fontId="3" fillId="0" borderId="0" xfId="1" applyNumberFormat="1" applyFont="1" applyFill="1"/>
    <xf numFmtId="170" fontId="15" fillId="0" borderId="0" xfId="1" applyNumberFormat="1" applyFont="1" applyFill="1"/>
    <xf numFmtId="0" fontId="3" fillId="0" borderId="0" xfId="0" applyFont="1" applyFill="1" applyAlignment="1">
      <alignment wrapText="1"/>
    </xf>
    <xf numFmtId="0" fontId="2" fillId="0" borderId="0" xfId="0" applyFont="1" applyFill="1"/>
    <xf numFmtId="0" fontId="15" fillId="0" borderId="0" xfId="0" applyFont="1" applyFill="1"/>
    <xf numFmtId="169" fontId="2" fillId="0" borderId="0" xfId="2" applyNumberFormat="1" applyFont="1" applyFill="1"/>
    <xf numFmtId="170" fontId="2" fillId="0" borderId="0" xfId="1" applyNumberFormat="1" applyFont="1" applyFill="1"/>
    <xf numFmtId="170" fontId="19" fillId="0" borderId="0" xfId="1" applyNumberFormat="1" applyFont="1" applyFill="1"/>
    <xf numFmtId="0" fontId="14" fillId="0" borderId="0" xfId="0" applyNumberFormat="1" applyFont="1" applyFill="1"/>
    <xf numFmtId="0" fontId="2" fillId="0" borderId="0" xfId="0" applyFont="1" applyFill="1" applyAlignment="1">
      <alignment horizontal="left"/>
    </xf>
    <xf numFmtId="165" fontId="3" fillId="0" borderId="0" xfId="0" applyNumberFormat="1" applyFont="1" applyFill="1"/>
    <xf numFmtId="168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37" fontId="3" fillId="0" borderId="0" xfId="0" applyNumberFormat="1" applyFont="1" applyFill="1"/>
    <xf numFmtId="0" fontId="3" fillId="0" borderId="0" xfId="0" applyFont="1" applyFill="1" applyAlignment="1">
      <alignment vertical="center"/>
    </xf>
    <xf numFmtId="37" fontId="2" fillId="0" borderId="0" xfId="0" applyNumberFormat="1" applyFont="1" applyFill="1"/>
    <xf numFmtId="167" fontId="2" fillId="0" borderId="0" xfId="0" applyNumberFormat="1" applyFont="1" applyFill="1" applyAlignment="1">
      <alignment horizontal="left" wrapText="1"/>
    </xf>
    <xf numFmtId="0" fontId="20" fillId="0" borderId="0" xfId="0" applyFont="1" applyFill="1" applyAlignment="1">
      <alignment horizontal="left"/>
    </xf>
    <xf numFmtId="164" fontId="3" fillId="0" borderId="0" xfId="1" applyNumberFormat="1" applyFont="1" applyFill="1"/>
    <xf numFmtId="49" fontId="21" fillId="0" borderId="0" xfId="3" quotePrefix="1" applyNumberFormat="1" applyFont="1" applyFill="1" applyAlignment="1">
      <alignment horizontal="center" wrapText="1"/>
    </xf>
    <xf numFmtId="15" fontId="3" fillId="0" borderId="0" xfId="0" applyNumberFormat="1" applyFont="1" applyFill="1"/>
    <xf numFmtId="0" fontId="2" fillId="0" borderId="0" xfId="2" applyFont="1" applyFill="1"/>
    <xf numFmtId="166" fontId="3" fillId="0" borderId="0" xfId="3" applyNumberFormat="1" applyFont="1" applyFill="1"/>
    <xf numFmtId="0" fontId="3" fillId="0" borderId="0" xfId="2" applyFont="1" applyFill="1"/>
    <xf numFmtId="166" fontId="3" fillId="0" borderId="0" xfId="3" applyNumberFormat="1" applyFont="1" applyFill="1" applyAlignment="1">
      <alignment horizontal="center"/>
    </xf>
    <xf numFmtId="165" fontId="3" fillId="0" borderId="0" xfId="4" applyNumberFormat="1" applyFont="1" applyFill="1"/>
    <xf numFmtId="3" fontId="3" fillId="0" borderId="0" xfId="1" applyNumberFormat="1" applyFont="1" applyFill="1"/>
    <xf numFmtId="0" fontId="3" fillId="0" borderId="0" xfId="0" applyFont="1" applyFill="1" applyAlignment="1">
      <alignment horizontal="right"/>
    </xf>
    <xf numFmtId="0" fontId="22" fillId="0" borderId="0" xfId="0" applyFont="1" applyFill="1" applyAlignment="1">
      <alignment horizontal="center"/>
    </xf>
    <xf numFmtId="0" fontId="23" fillId="0" borderId="0" xfId="0" applyFont="1" applyFill="1"/>
    <xf numFmtId="165" fontId="24" fillId="0" borderId="0" xfId="0" applyNumberFormat="1" applyFont="1" applyFill="1" applyAlignment="1">
      <alignment horizontal="center"/>
    </xf>
    <xf numFmtId="165" fontId="23" fillId="0" borderId="0" xfId="0" applyNumberFormat="1" applyFont="1" applyFill="1" applyAlignment="1">
      <alignment horizontal="center"/>
    </xf>
    <xf numFmtId="165" fontId="22" fillId="0" borderId="0" xfId="1" applyNumberFormat="1" applyFont="1" applyFill="1"/>
    <xf numFmtId="165" fontId="23" fillId="0" borderId="0" xfId="1" applyNumberFormat="1" applyFont="1" applyFill="1"/>
    <xf numFmtId="165" fontId="24" fillId="0" borderId="0" xfId="1" applyNumberFormat="1" applyFont="1" applyFill="1"/>
    <xf numFmtId="0" fontId="25" fillId="0" borderId="0" xfId="0" quotePrefix="1" applyFont="1" applyFill="1" applyAlignment="1">
      <alignment vertical="center" wrapText="1"/>
    </xf>
    <xf numFmtId="164" fontId="26" fillId="0" borderId="0" xfId="1" applyNumberFormat="1" applyFont="1" applyFill="1"/>
    <xf numFmtId="171" fontId="3" fillId="0" borderId="0" xfId="1" applyNumberFormat="1" applyFont="1" applyFill="1"/>
    <xf numFmtId="165" fontId="26" fillId="0" borderId="0" xfId="0" applyNumberFormat="1" applyFont="1" applyFill="1"/>
    <xf numFmtId="165" fontId="26" fillId="0" borderId="0" xfId="1" applyNumberFormat="1" applyFont="1" applyFill="1"/>
    <xf numFmtId="0" fontId="27" fillId="0" borderId="0" xfId="0" applyFont="1" applyFill="1" applyAlignment="1">
      <alignment vertical="center" wrapText="1"/>
    </xf>
    <xf numFmtId="0" fontId="27" fillId="0" borderId="0" xfId="0" quotePrefix="1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center" wrapText="1"/>
    </xf>
    <xf numFmtId="165" fontId="29" fillId="0" borderId="0" xfId="1" applyNumberFormat="1" applyFont="1" applyFill="1"/>
    <xf numFmtId="165" fontId="27" fillId="0" borderId="0" xfId="1" applyNumberFormat="1" applyFont="1" applyFill="1"/>
    <xf numFmtId="165" fontId="29" fillId="0" borderId="0" xfId="0" applyNumberFormat="1" applyFont="1" applyFill="1"/>
    <xf numFmtId="165" fontId="25" fillId="0" borderId="0" xfId="1" applyNumberFormat="1" applyFont="1" applyFill="1"/>
    <xf numFmtId="168" fontId="18" fillId="0" borderId="0" xfId="0" applyNumberFormat="1" applyFont="1" applyFill="1" applyAlignment="1">
      <alignment horizontal="center"/>
    </xf>
    <xf numFmtId="0" fontId="14" fillId="0" borderId="0" xfId="0" applyNumberFormat="1" applyFont="1" applyFill="1" applyAlignment="1">
      <alignment wrapText="1"/>
    </xf>
    <xf numFmtId="0" fontId="15" fillId="0" borderId="0" xfId="0" applyFont="1" applyFill="1" applyAlignment="1"/>
    <xf numFmtId="0" fontId="15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27" fillId="0" borderId="0" xfId="0" applyFont="1" applyFill="1" applyAlignment="1">
      <alignment wrapText="1"/>
    </xf>
    <xf numFmtId="0" fontId="27" fillId="0" borderId="0" xfId="0" applyFont="1" applyFill="1" applyAlignment="1">
      <alignment horizontal="left" wrapText="1"/>
    </xf>
    <xf numFmtId="0" fontId="4" fillId="0" borderId="0" xfId="0" applyFont="1" applyFill="1" applyAlignment="1"/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168" fontId="15" fillId="0" borderId="0" xfId="0" applyNumberFormat="1" applyFont="1" applyFill="1" applyAlignment="1">
      <alignment horizontal="center"/>
    </xf>
    <xf numFmtId="168" fontId="18" fillId="0" borderId="0" xfId="0" applyNumberFormat="1" applyFont="1" applyFill="1" applyAlignment="1">
      <alignment horizontal="center"/>
    </xf>
  </cellXfs>
  <cellStyles count="7">
    <cellStyle name="Comma" xfId="1" builtinId="3"/>
    <cellStyle name="Comma 0.00" xfId="3"/>
    <cellStyle name="Comma 2" xfId="4"/>
    <cellStyle name="Comma 3" xfId="5"/>
    <cellStyle name="Hyperlink" xfId="6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H18" sqref="H18"/>
    </sheetView>
  </sheetViews>
  <sheetFormatPr defaultRowHeight="14.5" x14ac:dyDescent="0.35"/>
  <sheetData>
    <row r="1" spans="1:7" x14ac:dyDescent="0.35">
      <c r="A1" s="21" t="s">
        <v>0</v>
      </c>
    </row>
    <row r="2" spans="1:7" x14ac:dyDescent="0.35">
      <c r="A2" s="9"/>
      <c r="B2" s="9"/>
      <c r="C2" s="16" t="s">
        <v>1</v>
      </c>
      <c r="D2" s="9"/>
      <c r="E2" s="9"/>
      <c r="F2" s="9"/>
      <c r="G2" s="9"/>
    </row>
    <row r="3" spans="1:7" x14ac:dyDescent="0.35">
      <c r="A3" s="11"/>
      <c r="B3" s="11"/>
      <c r="C3" s="12" t="s">
        <v>136</v>
      </c>
      <c r="D3" s="11"/>
      <c r="E3" s="11"/>
      <c r="F3" s="9"/>
      <c r="G3" s="9"/>
    </row>
    <row r="4" spans="1:7" x14ac:dyDescent="0.35">
      <c r="A4" s="11"/>
      <c r="B4" s="11"/>
      <c r="C4" s="12" t="s">
        <v>119</v>
      </c>
      <c r="D4" s="11"/>
      <c r="E4" s="11"/>
      <c r="F4" s="9"/>
      <c r="G4" s="9"/>
    </row>
    <row r="5" spans="1:7" x14ac:dyDescent="0.35">
      <c r="A5" s="10"/>
      <c r="B5" s="9"/>
      <c r="C5" s="9"/>
      <c r="D5" s="9"/>
      <c r="E5" s="9"/>
      <c r="F5" s="9"/>
      <c r="G5" s="9"/>
    </row>
    <row r="6" spans="1:7" x14ac:dyDescent="0.35">
      <c r="A6" s="8" t="s">
        <v>50</v>
      </c>
      <c r="B6" s="9"/>
      <c r="C6" s="9"/>
      <c r="D6" s="9"/>
      <c r="E6" s="9"/>
      <c r="F6" s="9"/>
      <c r="G6" s="9"/>
    </row>
    <row r="7" spans="1:7" x14ac:dyDescent="0.35">
      <c r="A7" s="8" t="s">
        <v>49</v>
      </c>
      <c r="B7" s="9"/>
      <c r="C7" s="9"/>
      <c r="D7" s="9"/>
      <c r="E7" s="9"/>
      <c r="F7" s="9"/>
      <c r="G7" s="9"/>
    </row>
    <row r="8" spans="1:7" s="9" customFormat="1" x14ac:dyDescent="0.35">
      <c r="A8" s="8" t="s">
        <v>48</v>
      </c>
    </row>
    <row r="9" spans="1:7" x14ac:dyDescent="0.35">
      <c r="A9" s="8" t="s">
        <v>47</v>
      </c>
      <c r="B9" s="9"/>
      <c r="C9" s="9"/>
      <c r="D9" s="9"/>
      <c r="E9" s="9"/>
      <c r="F9" s="9"/>
      <c r="G9" s="9"/>
    </row>
    <row r="10" spans="1:7" x14ac:dyDescent="0.35">
      <c r="A10" s="8" t="s">
        <v>46</v>
      </c>
      <c r="B10" s="9"/>
      <c r="C10" s="9"/>
      <c r="D10" s="9"/>
      <c r="E10" s="9"/>
      <c r="F10" s="9"/>
      <c r="G10" s="9"/>
    </row>
    <row r="12" spans="1:7" x14ac:dyDescent="0.35">
      <c r="A12" s="14"/>
      <c r="B12" s="14"/>
      <c r="C12" s="14"/>
      <c r="D12" s="14"/>
      <c r="E12" s="14"/>
      <c r="F12" s="14"/>
      <c r="G12" s="14"/>
    </row>
    <row r="13" spans="1:7" x14ac:dyDescent="0.35">
      <c r="A13" s="15" t="s">
        <v>137</v>
      </c>
      <c r="B13" s="14"/>
      <c r="C13" s="14"/>
      <c r="D13" s="14"/>
      <c r="E13" s="14"/>
      <c r="F13" s="14"/>
      <c r="G13" s="14"/>
    </row>
    <row r="14" spans="1:7" x14ac:dyDescent="0.35">
      <c r="A14" s="23" t="s">
        <v>51</v>
      </c>
      <c r="B14" s="14"/>
      <c r="C14" s="14"/>
      <c r="D14" s="14"/>
      <c r="E14" s="14"/>
      <c r="F14" s="14"/>
      <c r="G14" s="14"/>
    </row>
    <row r="15" spans="1:7" x14ac:dyDescent="0.35">
      <c r="A15" s="14"/>
      <c r="B15" s="14"/>
      <c r="C15" s="14"/>
      <c r="D15" s="14"/>
      <c r="E15" s="14"/>
      <c r="F15" s="14"/>
      <c r="G15" s="14"/>
    </row>
    <row r="16" spans="1:7" x14ac:dyDescent="0.35">
      <c r="A16" s="14"/>
      <c r="B16" s="14"/>
      <c r="C16" s="14"/>
      <c r="D16" s="14"/>
      <c r="E16" s="14"/>
      <c r="F16" s="14"/>
      <c r="G16" s="14"/>
    </row>
    <row r="17" spans="1:1" ht="15.5" x14ac:dyDescent="0.35">
      <c r="A17" s="24"/>
    </row>
    <row r="18" spans="1:1" x14ac:dyDescent="0.35">
      <c r="A18" s="13"/>
    </row>
    <row r="19" spans="1:1" ht="15.5" x14ac:dyDescent="0.35">
      <c r="A19" s="24"/>
    </row>
    <row r="20" spans="1:1" x14ac:dyDescent="0.35">
      <c r="A20" s="13"/>
    </row>
    <row r="21" spans="1:1" x14ac:dyDescent="0.35">
      <c r="A21" s="13"/>
    </row>
    <row r="22" spans="1:1" x14ac:dyDescent="0.35">
      <c r="A22" s="13"/>
    </row>
    <row r="23" spans="1:1" x14ac:dyDescent="0.35">
      <c r="A23" s="17"/>
    </row>
  </sheetData>
  <hyperlinks>
    <hyperlink ref="A6" location="'Stat. of financial positions '!A1" display="STATEMENT OF THE INDIVIDUAL FINANCIAL POSITION"/>
    <hyperlink ref="A7" location="'Stat. of Income Statement'!A1" display="STATEMENT OF THE INDIVIDUAL INCOME STATEMENT FOR THE NINE MONTH PERIOD ENDED 30 SEPTEMBER 2020"/>
    <hyperlink ref="A8" location="'Other comprehensive income'!A1" display="STATEMENT OF THE INDIVIDUAL OTHER COMPREHENSIVE INCOME "/>
    <hyperlink ref="A9" location="'Statement of cash flows'!A1" display="STATEMENT OF THE INDIVIDUAL CASH FLOWS "/>
    <hyperlink ref="A10" location="'Statement of changes in equity'!A1" display="STATEMENT OF THE INDIVIDUAL CHANGES IN EQUITY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Normal="100" workbookViewId="0">
      <pane xSplit="1" ySplit="7" topLeftCell="B48" activePane="bottomRight" state="frozen"/>
      <selection pane="topRight" activeCell="B1" sqref="B1"/>
      <selection pane="bottomLeft" activeCell="A8" sqref="A8"/>
      <selection pane="bottomRight" activeCell="B66" sqref="B66"/>
    </sheetView>
  </sheetViews>
  <sheetFormatPr defaultColWidth="9" defaultRowHeight="10" x14ac:dyDescent="0.2"/>
  <cols>
    <col min="1" max="1" width="43.1796875" style="1" customWidth="1"/>
    <col min="2" max="2" width="15.1796875" style="51" bestFit="1" customWidth="1"/>
    <col min="3" max="3" width="15.1796875" style="1" bestFit="1" customWidth="1"/>
    <col min="4" max="4" width="16.26953125" style="20" bestFit="1" customWidth="1"/>
    <col min="5" max="5" width="15.54296875" style="20" bestFit="1" customWidth="1"/>
    <col min="6" max="6" width="9" style="20"/>
    <col min="7" max="7" width="15.1796875" style="20" bestFit="1" customWidth="1"/>
    <col min="8" max="8" width="10.7265625" style="20" bestFit="1" customWidth="1"/>
    <col min="9" max="16384" width="9" style="20"/>
  </cols>
  <sheetData>
    <row r="1" spans="1:11" ht="10.5" x14ac:dyDescent="0.25">
      <c r="A1" s="2" t="s">
        <v>0</v>
      </c>
    </row>
    <row r="2" spans="1:11" ht="10.5" x14ac:dyDescent="0.25">
      <c r="A2" s="27" t="s">
        <v>138</v>
      </c>
    </row>
    <row r="3" spans="1:11" x14ac:dyDescent="0.2">
      <c r="A3" s="37" t="s">
        <v>52</v>
      </c>
    </row>
    <row r="4" spans="1:11" x14ac:dyDescent="0.2">
      <c r="C4" s="43"/>
    </row>
    <row r="5" spans="1:11" ht="10.5" x14ac:dyDescent="0.25">
      <c r="A5" s="2"/>
      <c r="B5" s="25" t="s">
        <v>120</v>
      </c>
      <c r="C5" s="25" t="s">
        <v>40</v>
      </c>
      <c r="D5" s="25" t="s">
        <v>120</v>
      </c>
      <c r="E5" s="25" t="str">
        <f>C5</f>
        <v>December 31, 2020</v>
      </c>
    </row>
    <row r="6" spans="1:11" ht="10.5" x14ac:dyDescent="0.2">
      <c r="B6" s="19" t="s">
        <v>23</v>
      </c>
      <c r="C6" s="19" t="s">
        <v>23</v>
      </c>
      <c r="D6" s="19" t="s">
        <v>23</v>
      </c>
      <c r="E6" s="19" t="s">
        <v>23</v>
      </c>
    </row>
    <row r="7" spans="1:11" ht="10.5" x14ac:dyDescent="0.25">
      <c r="B7" s="44" t="s">
        <v>62</v>
      </c>
      <c r="C7" s="44" t="s">
        <v>62</v>
      </c>
      <c r="D7" s="44" t="s">
        <v>63</v>
      </c>
      <c r="E7" s="44" t="s">
        <v>63</v>
      </c>
    </row>
    <row r="8" spans="1:11" ht="10.5" x14ac:dyDescent="0.25">
      <c r="B8" s="44"/>
      <c r="C8" s="45"/>
      <c r="D8" s="92" t="s">
        <v>64</v>
      </c>
      <c r="E8" s="92"/>
    </row>
    <row r="9" spans="1:11" x14ac:dyDescent="0.2">
      <c r="A9" s="46" t="s">
        <v>2</v>
      </c>
      <c r="B9" s="4">
        <v>9469706.8200000022</v>
      </c>
      <c r="C9" s="4">
        <v>10970907</v>
      </c>
      <c r="D9" s="4">
        <v>41389247.598174013</v>
      </c>
      <c r="E9" s="4">
        <v>47950543.2249</v>
      </c>
      <c r="G9" s="3"/>
      <c r="H9" s="43"/>
      <c r="I9" s="43"/>
      <c r="J9" s="43"/>
      <c r="K9" s="43"/>
    </row>
    <row r="10" spans="1:11" x14ac:dyDescent="0.2">
      <c r="A10" s="46" t="s">
        <v>3</v>
      </c>
      <c r="B10" s="4">
        <v>82871706</v>
      </c>
      <c r="C10" s="4">
        <v>82871706</v>
      </c>
      <c r="D10" s="4">
        <v>362207365.41420001</v>
      </c>
      <c r="E10" s="4">
        <v>362207365.41420001</v>
      </c>
      <c r="G10" s="3"/>
      <c r="H10" s="43"/>
      <c r="I10" s="43"/>
      <c r="J10" s="43"/>
      <c r="K10" s="43"/>
    </row>
    <row r="11" spans="1:11" x14ac:dyDescent="0.2">
      <c r="A11" s="46" t="s">
        <v>4</v>
      </c>
      <c r="B11" s="4">
        <v>1261644352.220237</v>
      </c>
      <c r="C11" s="4">
        <v>1168350972</v>
      </c>
      <c r="D11" s="4">
        <v>5514268958.2489901</v>
      </c>
      <c r="E11" s="4">
        <v>5106511584.3204002</v>
      </c>
      <c r="G11" s="3"/>
      <c r="H11" s="43"/>
      <c r="I11" s="43"/>
      <c r="J11" s="43"/>
      <c r="K11" s="43"/>
    </row>
    <row r="12" spans="1:11" x14ac:dyDescent="0.2">
      <c r="A12" s="26" t="s">
        <v>106</v>
      </c>
      <c r="B12" s="4">
        <v>109604968.15085454</v>
      </c>
      <c r="C12" s="4">
        <v>76543589</v>
      </c>
      <c r="D12" s="4">
        <v>479050434.29693997</v>
      </c>
      <c r="E12" s="4">
        <v>334549067.44230002</v>
      </c>
      <c r="G12" s="3"/>
      <c r="H12" s="43"/>
      <c r="I12" s="43"/>
      <c r="J12" s="43"/>
      <c r="K12" s="43"/>
    </row>
    <row r="13" spans="1:11" hidden="1" x14ac:dyDescent="0.2">
      <c r="B13" s="4">
        <v>0</v>
      </c>
      <c r="C13" s="4">
        <v>0</v>
      </c>
      <c r="D13" s="4">
        <v>0</v>
      </c>
      <c r="E13" s="4">
        <v>0</v>
      </c>
      <c r="G13" s="3"/>
      <c r="H13" s="43"/>
      <c r="I13" s="43"/>
      <c r="J13" s="43"/>
      <c r="K13" s="43"/>
    </row>
    <row r="14" spans="1:11" x14ac:dyDescent="0.2">
      <c r="A14" s="20" t="s">
        <v>53</v>
      </c>
      <c r="B14" s="4">
        <v>3139455.08</v>
      </c>
      <c r="C14" s="4">
        <v>4143035</v>
      </c>
      <c r="D14" s="4">
        <v>13721616.318156</v>
      </c>
      <c r="E14" s="4">
        <v>18107963.074500002</v>
      </c>
      <c r="G14" s="3"/>
      <c r="H14" s="43"/>
      <c r="I14" s="43"/>
      <c r="J14" s="43"/>
      <c r="K14" s="43"/>
    </row>
    <row r="15" spans="1:11" hidden="1" x14ac:dyDescent="0.2">
      <c r="A15" s="1" t="s">
        <v>5</v>
      </c>
      <c r="B15" s="4">
        <v>2.514570951461792E-8</v>
      </c>
      <c r="C15" s="4">
        <v>0</v>
      </c>
      <c r="D15" s="4">
        <v>1.0990435257554055E-7</v>
      </c>
      <c r="E15" s="4">
        <v>0</v>
      </c>
      <c r="G15" s="3"/>
      <c r="H15" s="43"/>
      <c r="I15" s="43"/>
      <c r="J15" s="43"/>
      <c r="K15" s="43"/>
    </row>
    <row r="16" spans="1:11" ht="10.5" x14ac:dyDescent="0.25">
      <c r="A16" s="2" t="s">
        <v>6</v>
      </c>
      <c r="B16" s="5">
        <f>SUM(B9:B15)</f>
        <v>1466730188.2710915</v>
      </c>
      <c r="C16" s="5">
        <f t="shared" ref="C16:E16" si="0">SUM(C9:C15)</f>
        <v>1342880209</v>
      </c>
      <c r="D16" s="5">
        <f t="shared" si="0"/>
        <v>6410637621.8764601</v>
      </c>
      <c r="E16" s="5">
        <f t="shared" si="0"/>
        <v>5869326523.4763002</v>
      </c>
      <c r="G16" s="3"/>
      <c r="H16" s="43"/>
      <c r="I16" s="43"/>
      <c r="J16" s="43"/>
      <c r="K16" s="43"/>
    </row>
    <row r="17" spans="1:11" hidden="1" x14ac:dyDescent="0.2">
      <c r="A17" s="47"/>
      <c r="B17" s="3"/>
      <c r="C17" s="3"/>
      <c r="D17" s="3"/>
      <c r="E17" s="3"/>
      <c r="G17" s="3"/>
      <c r="H17" s="43"/>
      <c r="I17" s="43"/>
      <c r="J17" s="43"/>
      <c r="K17" s="43"/>
    </row>
    <row r="18" spans="1:11" x14ac:dyDescent="0.2">
      <c r="A18" s="46" t="s">
        <v>7</v>
      </c>
      <c r="B18" s="4">
        <v>329204004.73709178</v>
      </c>
      <c r="C18" s="4">
        <v>202167399</v>
      </c>
      <c r="D18" s="4">
        <v>1438851942.5044072</v>
      </c>
      <c r="E18" s="4">
        <v>883613050.80930007</v>
      </c>
      <c r="G18" s="3"/>
      <c r="H18" s="43"/>
      <c r="I18" s="43"/>
      <c r="J18" s="43"/>
      <c r="K18" s="43"/>
    </row>
    <row r="19" spans="1:11" x14ac:dyDescent="0.2">
      <c r="A19" s="46" t="s">
        <v>107</v>
      </c>
      <c r="B19" s="4">
        <v>690550528.89558804</v>
      </c>
      <c r="C19" s="4">
        <v>553555615</v>
      </c>
      <c r="D19" s="4">
        <v>3018189196.6439466</v>
      </c>
      <c r="E19" s="4">
        <v>2419425526.4805002</v>
      </c>
      <c r="G19" s="3"/>
      <c r="H19" s="43"/>
      <c r="I19" s="43"/>
      <c r="J19" s="43"/>
      <c r="K19" s="43"/>
    </row>
    <row r="20" spans="1:11" x14ac:dyDescent="0.2">
      <c r="A20" s="46" t="s">
        <v>108</v>
      </c>
      <c r="B20" s="4">
        <v>23958794.169999998</v>
      </c>
      <c r="C20" s="4">
        <v>209030</v>
      </c>
      <c r="D20" s="4">
        <v>104716701.678819</v>
      </c>
      <c r="E20" s="4">
        <v>913607.42100000009</v>
      </c>
      <c r="G20" s="3"/>
      <c r="H20" s="43"/>
      <c r="I20" s="43"/>
      <c r="J20" s="43"/>
      <c r="K20" s="43"/>
    </row>
    <row r="21" spans="1:11" x14ac:dyDescent="0.2">
      <c r="A21" s="46" t="s">
        <v>8</v>
      </c>
      <c r="B21" s="4">
        <v>50091260.649999999</v>
      </c>
      <c r="C21" s="4">
        <v>100655956</v>
      </c>
      <c r="D21" s="4">
        <v>218933872.92295501</v>
      </c>
      <c r="E21" s="4">
        <v>439936986.88920003</v>
      </c>
      <c r="G21" s="3"/>
      <c r="H21" s="43"/>
      <c r="I21" s="43"/>
      <c r="J21" s="43"/>
      <c r="K21" s="43"/>
    </row>
    <row r="22" spans="1:11" ht="10.5" x14ac:dyDescent="0.25">
      <c r="A22" s="48" t="s">
        <v>9</v>
      </c>
      <c r="B22" s="5">
        <f>SUM(B18:B21)+1</f>
        <v>1093804589.4526799</v>
      </c>
      <c r="C22" s="5">
        <f t="shared" ref="C22:E22" si="1">SUM(C18:C21)</f>
        <v>856588000</v>
      </c>
      <c r="D22" s="5">
        <f t="shared" si="1"/>
        <v>4780691713.7501268</v>
      </c>
      <c r="E22" s="5">
        <f t="shared" si="1"/>
        <v>3743889171.6000004</v>
      </c>
      <c r="G22" s="3"/>
      <c r="H22" s="43"/>
      <c r="I22" s="43"/>
      <c r="J22" s="43"/>
      <c r="K22" s="43"/>
    </row>
    <row r="23" spans="1:11" x14ac:dyDescent="0.2">
      <c r="B23" s="3"/>
      <c r="C23" s="3"/>
      <c r="D23" s="3"/>
      <c r="E23" s="3"/>
      <c r="G23" s="3"/>
      <c r="H23" s="43"/>
      <c r="I23" s="43"/>
      <c r="J23" s="43"/>
      <c r="K23" s="43"/>
    </row>
    <row r="24" spans="1:11" ht="11" thickBot="1" x14ac:dyDescent="0.3">
      <c r="A24" s="48" t="s">
        <v>10</v>
      </c>
      <c r="B24" s="6">
        <f>+B16+B22+B23-1</f>
        <v>2560534776.7237711</v>
      </c>
      <c r="C24" s="6">
        <f t="shared" ref="C24:E24" si="2">+C16+C22+C23</f>
        <v>2199468209</v>
      </c>
      <c r="D24" s="6">
        <f t="shared" si="2"/>
        <v>11191329335.626587</v>
      </c>
      <c r="E24" s="6">
        <f t="shared" si="2"/>
        <v>9613215695.0763016</v>
      </c>
      <c r="G24" s="3"/>
      <c r="H24" s="43"/>
      <c r="I24" s="43"/>
      <c r="J24" s="43"/>
      <c r="K24" s="43"/>
    </row>
    <row r="25" spans="1:11" ht="10.5" hidden="1" thickTop="1" x14ac:dyDescent="0.2">
      <c r="B25" s="3"/>
      <c r="C25" s="3"/>
      <c r="D25" s="3"/>
      <c r="E25" s="3"/>
      <c r="G25" s="3"/>
      <c r="H25" s="43"/>
      <c r="I25" s="43"/>
      <c r="J25" s="43"/>
      <c r="K25" s="43"/>
    </row>
    <row r="26" spans="1:11" ht="10.5" hidden="1" thickTop="1" x14ac:dyDescent="0.2">
      <c r="B26" s="3"/>
      <c r="C26" s="3"/>
      <c r="D26" s="3"/>
      <c r="E26" s="3"/>
      <c r="G26" s="3"/>
      <c r="H26" s="43"/>
      <c r="I26" s="43"/>
      <c r="J26" s="43"/>
      <c r="K26" s="43"/>
    </row>
    <row r="27" spans="1:11" ht="10.5" thickTop="1" x14ac:dyDescent="0.2">
      <c r="A27" s="20" t="s">
        <v>54</v>
      </c>
      <c r="B27" s="4">
        <v>881102250.18999994</v>
      </c>
      <c r="C27" s="4">
        <v>1463323897</v>
      </c>
      <c r="D27" s="4">
        <v>3851033604.9054332</v>
      </c>
      <c r="E27" s="4">
        <v>6395749755.8478994</v>
      </c>
      <c r="G27" s="3"/>
      <c r="H27" s="43"/>
      <c r="I27" s="43"/>
      <c r="J27" s="43"/>
      <c r="K27" s="43"/>
    </row>
    <row r="28" spans="1:11" x14ac:dyDescent="0.2">
      <c r="A28" s="20" t="s">
        <v>11</v>
      </c>
      <c r="B28" s="4">
        <v>74050517.840000004</v>
      </c>
      <c r="C28" s="4">
        <v>74050518</v>
      </c>
      <c r="D28" s="4">
        <v>323652598.32328802</v>
      </c>
      <c r="E28" s="4">
        <v>323652599.0226</v>
      </c>
      <c r="G28" s="3"/>
      <c r="H28" s="43"/>
      <c r="I28" s="43"/>
      <c r="J28" s="43"/>
      <c r="K28" s="43"/>
    </row>
    <row r="29" spans="1:11" x14ac:dyDescent="0.2">
      <c r="A29" s="20" t="s">
        <v>55</v>
      </c>
      <c r="B29" s="4">
        <v>311636330.42009014</v>
      </c>
      <c r="C29" s="4">
        <v>125410659</v>
      </c>
      <c r="D29" s="4">
        <v>1362068909.3670881</v>
      </c>
      <c r="E29" s="4">
        <v>548132367.29130006</v>
      </c>
      <c r="G29" s="3"/>
      <c r="H29" s="43"/>
      <c r="I29" s="43"/>
      <c r="J29" s="43"/>
      <c r="K29" s="43"/>
    </row>
    <row r="30" spans="1:11" x14ac:dyDescent="0.2">
      <c r="A30" s="20" t="s">
        <v>12</v>
      </c>
      <c r="B30" s="4">
        <v>14810715.491621407</v>
      </c>
      <c r="C30" s="4">
        <v>-15503101</v>
      </c>
      <c r="D30" s="4">
        <v>64733194.199229687</v>
      </c>
      <c r="E30" s="4">
        <v>-67759403.540700004</v>
      </c>
      <c r="G30" s="3"/>
      <c r="H30" s="43"/>
      <c r="I30" s="43"/>
      <c r="J30" s="43"/>
      <c r="K30" s="43"/>
    </row>
    <row r="31" spans="1:11" x14ac:dyDescent="0.2">
      <c r="A31" s="20" t="s">
        <v>56</v>
      </c>
      <c r="B31" s="4">
        <v>1059285994.6215652</v>
      </c>
      <c r="C31" s="4">
        <v>1059285995</v>
      </c>
      <c r="D31" s="4">
        <v>4629821295.6924753</v>
      </c>
      <c r="E31" s="4">
        <v>4629821296.3465004</v>
      </c>
      <c r="G31" s="3"/>
      <c r="H31" s="43"/>
      <c r="I31" s="43"/>
      <c r="J31" s="43"/>
      <c r="K31" s="43"/>
    </row>
    <row r="32" spans="1:11" x14ac:dyDescent="0.2">
      <c r="A32" s="20" t="s">
        <v>57</v>
      </c>
      <c r="B32" s="4">
        <v>-596832659</v>
      </c>
      <c r="C32" s="4">
        <v>-596832659</v>
      </c>
      <c r="D32" s="4">
        <v>-2608576502.6912999</v>
      </c>
      <c r="E32" s="4">
        <v>-2608576502.6912999</v>
      </c>
      <c r="G32" s="3"/>
      <c r="H32" s="43"/>
      <c r="I32" s="43"/>
      <c r="J32" s="43"/>
      <c r="K32" s="43"/>
    </row>
    <row r="33" spans="1:11" x14ac:dyDescent="0.2">
      <c r="A33" s="20" t="s">
        <v>13</v>
      </c>
      <c r="B33" s="4">
        <v>-1112612836.0237627</v>
      </c>
      <c r="C33" s="4">
        <v>-1506582395</v>
      </c>
      <c r="D33" s="4">
        <v>-4862896922.4090595</v>
      </c>
      <c r="E33" s="4">
        <v>-6584819673.8264999</v>
      </c>
      <c r="G33" s="3"/>
      <c r="H33" s="43"/>
      <c r="I33" s="43"/>
      <c r="J33" s="43"/>
      <c r="K33" s="43"/>
    </row>
    <row r="34" spans="1:11" x14ac:dyDescent="0.2">
      <c r="A34" s="20" t="s">
        <v>14</v>
      </c>
      <c r="B34" s="4">
        <v>-185855571.72846028</v>
      </c>
      <c r="C34" s="4">
        <v>-199779921</v>
      </c>
      <c r="D34" s="4">
        <v>-812318947.35358143</v>
      </c>
      <c r="E34" s="4">
        <v>-873178100.7147001</v>
      </c>
      <c r="G34" s="3"/>
      <c r="H34" s="43"/>
      <c r="I34" s="43"/>
      <c r="J34" s="43"/>
      <c r="K34" s="43"/>
    </row>
    <row r="35" spans="1:11" ht="10.5" x14ac:dyDescent="0.25">
      <c r="A35" s="49" t="s">
        <v>58</v>
      </c>
      <c r="B35" s="22">
        <f>SUM(B27:B34)</f>
        <v>445584741.81105375</v>
      </c>
      <c r="C35" s="22">
        <f t="shared" ref="C35:E35" si="3">SUM(C27:C34)</f>
        <v>403372993</v>
      </c>
      <c r="D35" s="22">
        <f t="shared" si="3"/>
        <v>1947517230.0335741</v>
      </c>
      <c r="E35" s="22">
        <f t="shared" si="3"/>
        <v>1763022337.7351003</v>
      </c>
      <c r="G35" s="3"/>
      <c r="H35" s="43"/>
      <c r="I35" s="43"/>
      <c r="J35" s="43"/>
      <c r="K35" s="43"/>
    </row>
    <row r="36" spans="1:11" x14ac:dyDescent="0.2">
      <c r="A36" s="20" t="s">
        <v>59</v>
      </c>
      <c r="B36" s="4">
        <v>16995744.003463451</v>
      </c>
      <c r="C36" s="4">
        <v>17924067</v>
      </c>
      <c r="D36" s="4">
        <v>74283294.885937706</v>
      </c>
      <c r="E36" s="4">
        <v>78340717.636900008</v>
      </c>
      <c r="G36" s="3"/>
      <c r="H36" s="43"/>
      <c r="I36" s="43"/>
      <c r="J36" s="43"/>
      <c r="K36" s="43"/>
    </row>
    <row r="37" spans="1:11" ht="11" thickBot="1" x14ac:dyDescent="0.3">
      <c r="A37" s="48" t="s">
        <v>15</v>
      </c>
      <c r="B37" s="6">
        <f>+B35+B36</f>
        <v>462580485.8145172</v>
      </c>
      <c r="C37" s="6">
        <f t="shared" ref="C37:E37" si="4">+C35+C36</f>
        <v>421297060</v>
      </c>
      <c r="D37" s="6">
        <f t="shared" si="4"/>
        <v>2021800524.9195118</v>
      </c>
      <c r="E37" s="6">
        <f t="shared" si="4"/>
        <v>1841363055.3720002</v>
      </c>
      <c r="G37" s="3"/>
      <c r="H37" s="43"/>
      <c r="I37" s="43"/>
      <c r="J37" s="43"/>
      <c r="K37" s="43"/>
    </row>
    <row r="38" spans="1:11" ht="10.5" hidden="1" thickTop="1" x14ac:dyDescent="0.2">
      <c r="B38" s="3"/>
      <c r="C38" s="3"/>
      <c r="D38" s="3"/>
      <c r="E38" s="3"/>
      <c r="G38" s="3"/>
      <c r="H38" s="43"/>
      <c r="I38" s="43"/>
      <c r="J38" s="43"/>
      <c r="K38" s="43"/>
    </row>
    <row r="39" spans="1:11" ht="10.5" hidden="1" thickTop="1" x14ac:dyDescent="0.2">
      <c r="B39" s="3"/>
      <c r="C39" s="3"/>
      <c r="D39" s="3"/>
      <c r="E39" s="3"/>
      <c r="G39" s="3"/>
      <c r="H39" s="43"/>
      <c r="I39" s="43"/>
      <c r="J39" s="43"/>
      <c r="K39" s="43"/>
    </row>
    <row r="40" spans="1:11" ht="10.5" hidden="1" thickTop="1" x14ac:dyDescent="0.2">
      <c r="B40" s="3"/>
      <c r="C40" s="3"/>
      <c r="D40" s="3"/>
      <c r="E40" s="3"/>
      <c r="G40" s="3"/>
      <c r="H40" s="43"/>
      <c r="I40" s="43"/>
      <c r="J40" s="43"/>
      <c r="K40" s="43"/>
    </row>
    <row r="41" spans="1:11" ht="10.5" thickTop="1" x14ac:dyDescent="0.2">
      <c r="A41" s="46" t="s">
        <v>16</v>
      </c>
      <c r="B41" s="3">
        <v>191729051.83000001</v>
      </c>
      <c r="C41" s="3">
        <v>240000000</v>
      </c>
      <c r="D41" s="3">
        <v>837990166.83338106</v>
      </c>
      <c r="E41" s="3">
        <v>1048968000.0000001</v>
      </c>
      <c r="G41" s="3"/>
      <c r="H41" s="43"/>
      <c r="I41" s="43"/>
      <c r="J41" s="43"/>
      <c r="K41" s="43"/>
    </row>
    <row r="42" spans="1:11" x14ac:dyDescent="0.2">
      <c r="A42" s="46" t="s">
        <v>17</v>
      </c>
      <c r="B42" s="3">
        <v>84606212.740388021</v>
      </c>
      <c r="C42" s="3">
        <v>79332744</v>
      </c>
      <c r="D42" s="3">
        <v>369788374.02441394</v>
      </c>
      <c r="E42" s="3">
        <v>346739624.2008</v>
      </c>
      <c r="G42" s="3"/>
      <c r="H42" s="43"/>
      <c r="I42" s="43"/>
      <c r="J42" s="43"/>
      <c r="K42" s="43"/>
    </row>
    <row r="43" spans="1:11" x14ac:dyDescent="0.2">
      <c r="A43" s="1" t="s">
        <v>109</v>
      </c>
      <c r="B43" s="3">
        <v>108237080.71855538</v>
      </c>
      <c r="C43" s="3">
        <v>81816635</v>
      </c>
      <c r="D43" s="3">
        <v>473071808.69659001</v>
      </c>
      <c r="E43" s="3">
        <v>357595966.59450001</v>
      </c>
      <c r="G43" s="3"/>
      <c r="H43" s="43"/>
      <c r="I43" s="43"/>
      <c r="J43" s="43"/>
      <c r="K43" s="43"/>
    </row>
    <row r="44" spans="1:11" x14ac:dyDescent="0.2">
      <c r="A44" s="1" t="s">
        <v>110</v>
      </c>
      <c r="B44" s="3">
        <v>72659145.679440409</v>
      </c>
      <c r="C44" s="3">
        <v>4339808</v>
      </c>
      <c r="D44" s="3">
        <v>317571328.0211302</v>
      </c>
      <c r="E44" s="3">
        <v>18967998.825600002</v>
      </c>
      <c r="G44" s="3"/>
      <c r="H44" s="43"/>
      <c r="I44" s="43"/>
      <c r="J44" s="43"/>
      <c r="K44" s="43"/>
    </row>
    <row r="45" spans="1:11" x14ac:dyDescent="0.2">
      <c r="A45" s="20" t="s">
        <v>60</v>
      </c>
      <c r="B45" s="3">
        <v>173749.44</v>
      </c>
      <c r="C45" s="3">
        <v>356061</v>
      </c>
      <c r="D45" s="3">
        <v>759406.67740800011</v>
      </c>
      <c r="E45" s="3">
        <v>1556235.8127000001</v>
      </c>
      <c r="G45" s="3"/>
      <c r="H45" s="43"/>
      <c r="I45" s="43"/>
      <c r="J45" s="43"/>
      <c r="K45" s="43"/>
    </row>
    <row r="46" spans="1:11" ht="10.5" x14ac:dyDescent="0.25">
      <c r="A46" s="48" t="s">
        <v>18</v>
      </c>
      <c r="B46" s="5">
        <f>SUM(B41:B45)</f>
        <v>457405240.40838379</v>
      </c>
      <c r="C46" s="5">
        <f t="shared" ref="C46:E46" si="5">SUM(C41:C45)</f>
        <v>405845248</v>
      </c>
      <c r="D46" s="5">
        <f>SUM(D41:D45)+1</f>
        <v>1999181085.2529233</v>
      </c>
      <c r="E46" s="5">
        <f t="shared" si="5"/>
        <v>1773827825.4336002</v>
      </c>
      <c r="G46" s="3"/>
      <c r="H46" s="43"/>
      <c r="I46" s="43"/>
      <c r="J46" s="43"/>
      <c r="K46" s="43"/>
    </row>
    <row r="47" spans="1:11" hidden="1" x14ac:dyDescent="0.2">
      <c r="B47" s="3"/>
      <c r="C47" s="3"/>
      <c r="D47" s="3"/>
      <c r="E47" s="3"/>
      <c r="G47" s="3"/>
      <c r="H47" s="43"/>
      <c r="I47" s="43"/>
      <c r="J47" s="43"/>
      <c r="K47" s="43"/>
    </row>
    <row r="48" spans="1:11" x14ac:dyDescent="0.2">
      <c r="A48" s="46" t="s">
        <v>19</v>
      </c>
      <c r="B48" s="4">
        <v>1543053292.5269141</v>
      </c>
      <c r="C48" s="4">
        <v>1267733760</v>
      </c>
      <c r="D48" s="4">
        <v>6744223017.0573835</v>
      </c>
      <c r="E48" s="4">
        <v>5540883944.6020012</v>
      </c>
      <c r="G48" s="3"/>
      <c r="H48" s="43"/>
      <c r="I48" s="43"/>
      <c r="J48" s="43"/>
      <c r="K48" s="43"/>
    </row>
    <row r="49" spans="1:11" x14ac:dyDescent="0.2">
      <c r="A49" s="46" t="s">
        <v>20</v>
      </c>
      <c r="B49" s="4">
        <v>44880251.790000014</v>
      </c>
      <c r="C49" s="4">
        <v>30912849</v>
      </c>
      <c r="D49" s="4">
        <v>196158115.49855307</v>
      </c>
      <c r="E49" s="4">
        <v>135110789.1243</v>
      </c>
      <c r="G49" s="3"/>
      <c r="H49" s="43"/>
      <c r="I49" s="43"/>
      <c r="J49" s="43"/>
      <c r="K49" s="43"/>
    </row>
    <row r="50" spans="1:11" x14ac:dyDescent="0.2">
      <c r="A50" s="46" t="s">
        <v>109</v>
      </c>
      <c r="B50" s="4">
        <v>3679908.1184996399</v>
      </c>
      <c r="C50" s="4">
        <v>4003884</v>
      </c>
      <c r="D50" s="4">
        <v>16083774.413526377</v>
      </c>
      <c r="E50" s="4">
        <v>17499775.798800003</v>
      </c>
      <c r="G50" s="3"/>
      <c r="H50" s="43"/>
      <c r="I50" s="43"/>
      <c r="J50" s="43"/>
      <c r="K50" s="43"/>
    </row>
    <row r="51" spans="1:11" x14ac:dyDescent="0.2">
      <c r="A51" s="46" t="s">
        <v>108</v>
      </c>
      <c r="B51" s="4">
        <v>3478830.26</v>
      </c>
      <c r="C51" s="4">
        <v>375916</v>
      </c>
      <c r="D51" s="4">
        <v>15204923.417382</v>
      </c>
      <c r="E51" s="4">
        <v>1643016.0612000001</v>
      </c>
      <c r="G51" s="3"/>
      <c r="H51" s="43"/>
      <c r="I51" s="43"/>
      <c r="J51" s="43"/>
      <c r="K51" s="43"/>
    </row>
    <row r="52" spans="1:11" x14ac:dyDescent="0.2">
      <c r="A52" s="46" t="s">
        <v>111</v>
      </c>
      <c r="B52" s="4">
        <v>0</v>
      </c>
      <c r="C52" s="4">
        <v>12342166</v>
      </c>
      <c r="D52" s="4">
        <v>0</v>
      </c>
      <c r="E52" s="4">
        <v>53943904.9362</v>
      </c>
      <c r="G52" s="3"/>
      <c r="H52" s="43"/>
      <c r="I52" s="43"/>
      <c r="J52" s="43"/>
      <c r="K52" s="43"/>
    </row>
    <row r="53" spans="1:11" x14ac:dyDescent="0.2">
      <c r="A53" s="46" t="s">
        <v>21</v>
      </c>
      <c r="B53" s="4">
        <v>42421794.300000004</v>
      </c>
      <c r="C53" s="4">
        <v>52949083</v>
      </c>
      <c r="D53" s="4">
        <v>185412936.34701002</v>
      </c>
      <c r="E53" s="4">
        <v>231424556.06810001</v>
      </c>
      <c r="G53" s="3"/>
      <c r="H53" s="43"/>
      <c r="I53" s="43"/>
      <c r="J53" s="43"/>
      <c r="K53" s="43"/>
    </row>
    <row r="54" spans="1:11" x14ac:dyDescent="0.2">
      <c r="A54" s="50" t="s">
        <v>61</v>
      </c>
      <c r="B54" s="4">
        <v>3034973.6399999997</v>
      </c>
      <c r="C54" s="4">
        <v>4008243</v>
      </c>
      <c r="D54" s="4">
        <v>13264959.288347999</v>
      </c>
      <c r="E54" s="4">
        <v>17518827.680100001</v>
      </c>
      <c r="G54" s="3"/>
      <c r="H54" s="43"/>
      <c r="I54" s="43"/>
      <c r="J54" s="43"/>
      <c r="K54" s="43"/>
    </row>
    <row r="55" spans="1:11" ht="10.5" x14ac:dyDescent="0.25">
      <c r="A55" s="48" t="s">
        <v>22</v>
      </c>
      <c r="B55" s="5">
        <f>SUM(B48:B54)</f>
        <v>1640549050.6354139</v>
      </c>
      <c r="C55" s="5">
        <f t="shared" ref="C55:E55" si="6">SUM(C48:C54)</f>
        <v>1372325901</v>
      </c>
      <c r="D55" s="5">
        <f t="shared" si="6"/>
        <v>7170347726.0222034</v>
      </c>
      <c r="E55" s="5">
        <f t="shared" si="6"/>
        <v>5998024814.2707024</v>
      </c>
      <c r="G55" s="3"/>
      <c r="H55" s="43"/>
      <c r="I55" s="43"/>
      <c r="J55" s="43"/>
      <c r="K55" s="43"/>
    </row>
    <row r="56" spans="1:11" x14ac:dyDescent="0.2">
      <c r="B56" s="3"/>
      <c r="C56" s="3"/>
      <c r="D56" s="3"/>
      <c r="E56" s="3"/>
      <c r="G56" s="3"/>
      <c r="H56" s="43"/>
      <c r="I56" s="43"/>
      <c r="J56" s="43"/>
      <c r="K56" s="43"/>
    </row>
    <row r="57" spans="1:11" ht="11" thickBot="1" x14ac:dyDescent="0.3">
      <c r="A57" s="48" t="s">
        <v>112</v>
      </c>
      <c r="B57" s="6">
        <v>2560534776.7284818</v>
      </c>
      <c r="C57" s="6">
        <v>2199468209</v>
      </c>
      <c r="D57" s="6">
        <v>11191329335.627176</v>
      </c>
      <c r="E57" s="6">
        <v>9613215695.0763016</v>
      </c>
      <c r="G57" s="3"/>
    </row>
    <row r="58" spans="1:11" ht="10.5" thickTop="1" x14ac:dyDescent="0.2">
      <c r="B58" s="69"/>
      <c r="C58" s="69"/>
      <c r="D58" s="69"/>
      <c r="E58" s="69"/>
    </row>
    <row r="59" spans="1:11" x14ac:dyDescent="0.2">
      <c r="B59" s="69"/>
      <c r="C59" s="69"/>
      <c r="D59" s="69"/>
      <c r="E59" s="69"/>
    </row>
  </sheetData>
  <mergeCells count="1">
    <mergeCell ref="D8:E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00" workbookViewId="0">
      <selection activeCell="C39" sqref="C39"/>
    </sheetView>
  </sheetViews>
  <sheetFormatPr defaultColWidth="9" defaultRowHeight="10" x14ac:dyDescent="0.2"/>
  <cols>
    <col min="1" max="1" width="33.54296875" style="20" customWidth="1"/>
    <col min="2" max="2" width="16.54296875" style="20" customWidth="1"/>
    <col min="3" max="3" width="14.81640625" style="20" bestFit="1" customWidth="1"/>
    <col min="4" max="4" width="16.54296875" style="20" customWidth="1"/>
    <col min="5" max="5" width="14.81640625" style="20" bestFit="1" customWidth="1"/>
    <col min="6" max="6" width="2.1796875" style="20" customWidth="1"/>
    <col min="7" max="16384" width="9" style="20"/>
  </cols>
  <sheetData>
    <row r="1" spans="1:5" x14ac:dyDescent="0.2">
      <c r="A1" s="41" t="s">
        <v>0</v>
      </c>
    </row>
    <row r="2" spans="1:5" ht="10.5" x14ac:dyDescent="0.25">
      <c r="A2" s="27" t="s">
        <v>139</v>
      </c>
    </row>
    <row r="3" spans="1:5" x14ac:dyDescent="0.2">
      <c r="A3" s="37" t="s">
        <v>52</v>
      </c>
    </row>
    <row r="4" spans="1:5" ht="10.5" x14ac:dyDescent="0.25">
      <c r="A4" s="54"/>
      <c r="B4" s="55"/>
      <c r="C4" s="55"/>
    </row>
    <row r="5" spans="1:5" ht="27" x14ac:dyDescent="0.55000000000000004">
      <c r="A5" s="56"/>
      <c r="B5" s="52" t="s">
        <v>121</v>
      </c>
      <c r="C5" s="52" t="s">
        <v>122</v>
      </c>
      <c r="D5" s="52" t="s">
        <v>121</v>
      </c>
      <c r="E5" s="52" t="s">
        <v>122</v>
      </c>
    </row>
    <row r="6" spans="1:5" ht="10.5" x14ac:dyDescent="0.2">
      <c r="A6" s="56"/>
      <c r="B6" s="18" t="s">
        <v>23</v>
      </c>
      <c r="C6" s="18" t="s">
        <v>23</v>
      </c>
      <c r="D6" s="18" t="s">
        <v>23</v>
      </c>
      <c r="E6" s="18" t="s">
        <v>23</v>
      </c>
    </row>
    <row r="7" spans="1:5" ht="10.5" x14ac:dyDescent="0.25">
      <c r="A7" s="56"/>
      <c r="B7" s="57" t="s">
        <v>62</v>
      </c>
      <c r="C7" s="57" t="s">
        <v>62</v>
      </c>
      <c r="D7" s="45" t="s">
        <v>63</v>
      </c>
      <c r="E7" s="45" t="s">
        <v>63</v>
      </c>
    </row>
    <row r="8" spans="1:5" x14ac:dyDescent="0.2">
      <c r="A8" s="56"/>
      <c r="B8" s="57"/>
      <c r="C8" s="57"/>
      <c r="D8" s="93" t="s">
        <v>64</v>
      </c>
      <c r="E8" s="93"/>
    </row>
    <row r="9" spans="1:5" x14ac:dyDescent="0.2">
      <c r="A9" s="56" t="s">
        <v>113</v>
      </c>
      <c r="B9" s="58">
        <v>3348256153.2299995</v>
      </c>
      <c r="C9" s="58">
        <v>2334222534</v>
      </c>
      <c r="D9" s="58">
        <v>14634223168.922359</v>
      </c>
      <c r="E9" s="58">
        <v>10202186429.3538</v>
      </c>
    </row>
    <row r="10" spans="1:5" x14ac:dyDescent="0.2">
      <c r="A10" s="56" t="s">
        <v>24</v>
      </c>
      <c r="B10" s="58">
        <v>-3141182173.5386276</v>
      </c>
      <c r="C10" s="58">
        <v>-2243249528</v>
      </c>
      <c r="D10" s="58">
        <v>-13729164925.885281</v>
      </c>
      <c r="E10" s="58">
        <v>-9804570713.0296001</v>
      </c>
    </row>
    <row r="11" spans="1:5" hidden="1" x14ac:dyDescent="0.2">
      <c r="A11" s="56"/>
      <c r="B11" s="58"/>
      <c r="C11" s="58"/>
      <c r="D11" s="58"/>
      <c r="E11" s="58"/>
    </row>
    <row r="12" spans="1:5" ht="10.5" x14ac:dyDescent="0.25">
      <c r="A12" s="36" t="s">
        <v>115</v>
      </c>
      <c r="B12" s="7">
        <f>SUM(B9:B11)</f>
        <v>207073979.69137192</v>
      </c>
      <c r="C12" s="7">
        <f t="shared" ref="C12:E12" si="0">SUM(C9:C11)</f>
        <v>90973006</v>
      </c>
      <c r="D12" s="7">
        <f t="shared" si="0"/>
        <v>905058243.03707886</v>
      </c>
      <c r="E12" s="7">
        <f t="shared" si="0"/>
        <v>397615716.32419968</v>
      </c>
    </row>
    <row r="13" spans="1:5" hidden="1" x14ac:dyDescent="0.2">
      <c r="A13" s="56"/>
      <c r="B13" s="58"/>
      <c r="C13" s="58"/>
      <c r="D13" s="58"/>
      <c r="E13" s="58"/>
    </row>
    <row r="14" spans="1:5" x14ac:dyDescent="0.2">
      <c r="A14" s="20" t="s">
        <v>114</v>
      </c>
      <c r="B14" s="58">
        <v>-233309032.26676607</v>
      </c>
      <c r="C14" s="58">
        <v>-216271006</v>
      </c>
      <c r="D14" s="58">
        <v>-1019723787.3283545</v>
      </c>
      <c r="E14" s="58">
        <v>-945255685.92420006</v>
      </c>
    </row>
    <row r="15" spans="1:5" x14ac:dyDescent="0.2">
      <c r="A15" s="20" t="s">
        <v>26</v>
      </c>
      <c r="B15" s="58">
        <v>23918588.648485094</v>
      </c>
      <c r="C15" s="58">
        <v>107398286.00000003</v>
      </c>
      <c r="D15" s="58">
        <v>104540975.40593381</v>
      </c>
      <c r="E15" s="58">
        <v>469405688.62020016</v>
      </c>
    </row>
    <row r="16" spans="1:5" x14ac:dyDescent="0.2">
      <c r="A16" s="20" t="s">
        <v>25</v>
      </c>
      <c r="B16" s="58">
        <v>-104216986.53441261</v>
      </c>
      <c r="C16" s="58">
        <v>-110051303</v>
      </c>
      <c r="D16" s="58">
        <v>-455501183.04595721</v>
      </c>
      <c r="E16" s="58">
        <v>-481001230.02210003</v>
      </c>
    </row>
    <row r="17" spans="1:5" hidden="1" x14ac:dyDescent="0.2">
      <c r="A17" s="56"/>
      <c r="B17" s="58"/>
      <c r="C17" s="58"/>
      <c r="D17" s="58"/>
      <c r="E17" s="58"/>
    </row>
    <row r="18" spans="1:5" ht="10.5" x14ac:dyDescent="0.25">
      <c r="A18" s="36" t="s">
        <v>116</v>
      </c>
      <c r="B18" s="7">
        <f>SUM(B12:B17)</f>
        <v>-106533450.46132167</v>
      </c>
      <c r="C18" s="7">
        <f t="shared" ref="C18:E18" si="1">SUM(C12:C17)</f>
        <v>-127951016.99999997</v>
      </c>
      <c r="D18" s="7">
        <f t="shared" si="1"/>
        <v>-465625751.93129903</v>
      </c>
      <c r="E18" s="7">
        <f t="shared" si="1"/>
        <v>-559235511.0019002</v>
      </c>
    </row>
    <row r="19" spans="1:5" hidden="1" x14ac:dyDescent="0.2">
      <c r="A19" s="56"/>
      <c r="B19" s="58"/>
      <c r="C19" s="58"/>
      <c r="D19" s="58"/>
      <c r="E19" s="58"/>
    </row>
    <row r="20" spans="1:5" hidden="1" x14ac:dyDescent="0.2">
      <c r="A20" s="56"/>
      <c r="B20" s="58"/>
      <c r="C20" s="58"/>
      <c r="D20" s="58"/>
      <c r="E20" s="58"/>
    </row>
    <row r="21" spans="1:5" x14ac:dyDescent="0.2">
      <c r="A21" s="20" t="s">
        <v>65</v>
      </c>
      <c r="B21" s="58">
        <v>-71830429.795719296</v>
      </c>
      <c r="C21" s="58">
        <v>-59560773</v>
      </c>
      <c r="D21" s="58">
        <v>-313949259.50815034</v>
      </c>
      <c r="E21" s="58">
        <v>-260322270.55110002</v>
      </c>
    </row>
    <row r="22" spans="1:5" x14ac:dyDescent="0.2">
      <c r="A22" s="20" t="s">
        <v>66</v>
      </c>
      <c r="B22" s="58">
        <v>19778380.489999998</v>
      </c>
      <c r="C22" s="58">
        <v>32898826</v>
      </c>
      <c r="D22" s="58">
        <v>86445367.607642993</v>
      </c>
      <c r="E22" s="58">
        <v>143790898.79820001</v>
      </c>
    </row>
    <row r="23" spans="1:5" x14ac:dyDescent="0.2">
      <c r="A23" s="20" t="s">
        <v>67</v>
      </c>
      <c r="B23" s="58">
        <v>6082693.753810674</v>
      </c>
      <c r="C23" s="58">
        <v>-9867013</v>
      </c>
      <c r="D23" s="58">
        <v>26585629.589780316</v>
      </c>
      <c r="E23" s="58">
        <v>-43125754.719100006</v>
      </c>
    </row>
    <row r="24" spans="1:5" hidden="1" x14ac:dyDescent="0.2">
      <c r="A24" s="56"/>
      <c r="B24" s="58"/>
      <c r="C24" s="58"/>
      <c r="D24" s="58"/>
      <c r="E24" s="58"/>
    </row>
    <row r="25" spans="1:5" ht="10.5" x14ac:dyDescent="0.25">
      <c r="A25" s="36" t="s">
        <v>69</v>
      </c>
      <c r="B25" s="7">
        <f>SUM(B18:B24)</f>
        <v>-152502806.01323029</v>
      </c>
      <c r="C25" s="7">
        <f t="shared" ref="C25:E25" si="2">SUM(C18:C24)</f>
        <v>-164479976.99999997</v>
      </c>
      <c r="D25" s="7">
        <f t="shared" si="2"/>
        <v>-666544014.24202597</v>
      </c>
      <c r="E25" s="7">
        <f t="shared" si="2"/>
        <v>-718892637.4739002</v>
      </c>
    </row>
    <row r="26" spans="1:5" hidden="1" x14ac:dyDescent="0.2">
      <c r="A26" s="56"/>
      <c r="B26" s="58"/>
      <c r="C26" s="58"/>
      <c r="D26" s="58"/>
      <c r="E26" s="58"/>
    </row>
    <row r="27" spans="1:5" x14ac:dyDescent="0.2">
      <c r="A27" s="20" t="s">
        <v>68</v>
      </c>
      <c r="B27" s="58">
        <v>-34281089.038788684</v>
      </c>
      <c r="C27" s="58">
        <v>-34107415</v>
      </c>
      <c r="D27" s="58">
        <v>-149832355.86183372</v>
      </c>
      <c r="E27" s="58">
        <v>-149073278.7405</v>
      </c>
    </row>
    <row r="28" spans="1:5" hidden="1" x14ac:dyDescent="0.2">
      <c r="A28" s="56"/>
      <c r="B28" s="58"/>
      <c r="C28" s="58"/>
      <c r="D28" s="58"/>
      <c r="E28" s="58"/>
    </row>
    <row r="29" spans="1:5" ht="10.5" x14ac:dyDescent="0.25">
      <c r="A29" s="36" t="s">
        <v>123</v>
      </c>
      <c r="B29" s="7">
        <f>SUM(B25:B28)</f>
        <v>-186783895.05201897</v>
      </c>
      <c r="C29" s="7">
        <f t="shared" ref="C29:E29" si="3">SUM(C25:C28)</f>
        <v>-198587391.99999997</v>
      </c>
      <c r="D29" s="7">
        <f t="shared" si="3"/>
        <v>-816376370.10385966</v>
      </c>
      <c r="E29" s="7">
        <f t="shared" si="3"/>
        <v>-867965916.21440017</v>
      </c>
    </row>
    <row r="30" spans="1:5" x14ac:dyDescent="0.2">
      <c r="A30" s="37" t="s">
        <v>70</v>
      </c>
      <c r="B30" s="59"/>
      <c r="C30" s="59"/>
      <c r="D30" s="59"/>
      <c r="E30" s="59"/>
    </row>
    <row r="31" spans="1:5" x14ac:dyDescent="0.2">
      <c r="A31" s="20" t="s">
        <v>71</v>
      </c>
      <c r="B31" s="58">
        <v>-185855571.72846055</v>
      </c>
      <c r="C31" s="58">
        <v>-199779921</v>
      </c>
      <c r="D31" s="58">
        <v>-812318947.35358262</v>
      </c>
      <c r="E31" s="58">
        <v>-873178100.7147001</v>
      </c>
    </row>
    <row r="32" spans="1:5" x14ac:dyDescent="0.2">
      <c r="A32" s="20" t="s">
        <v>72</v>
      </c>
      <c r="B32" s="58">
        <v>-928323.3235583629</v>
      </c>
      <c r="C32" s="58">
        <v>1192529</v>
      </c>
      <c r="D32" s="58">
        <v>-4057422.7502765371</v>
      </c>
      <c r="E32" s="58">
        <v>5212184.5003000004</v>
      </c>
    </row>
    <row r="33" spans="1:5" hidden="1" x14ac:dyDescent="0.2">
      <c r="A33" s="56"/>
      <c r="B33" s="58"/>
      <c r="C33" s="58"/>
      <c r="D33" s="58"/>
      <c r="E33" s="58"/>
    </row>
    <row r="34" spans="1:5" ht="10.5" x14ac:dyDescent="0.25">
      <c r="A34" s="36" t="s">
        <v>118</v>
      </c>
      <c r="B34" s="58"/>
      <c r="C34" s="58"/>
      <c r="D34" s="58"/>
      <c r="E34" s="58"/>
    </row>
    <row r="35" spans="1:5" ht="10.5" x14ac:dyDescent="0.25">
      <c r="A35" s="54" t="s">
        <v>117</v>
      </c>
      <c r="B35" s="70">
        <v>-0.69977835047423187</v>
      </c>
      <c r="C35" s="70">
        <v>-0.45290000000000002</v>
      </c>
      <c r="D35" s="70">
        <v>-3.0585212364177252</v>
      </c>
      <c r="E35" s="70">
        <v>-1.9794900300000002</v>
      </c>
    </row>
    <row r="37" spans="1:5" x14ac:dyDescent="0.2">
      <c r="B37" s="71"/>
      <c r="C37" s="71"/>
      <c r="D37" s="71"/>
      <c r="E37" s="71"/>
    </row>
  </sheetData>
  <mergeCells count="1">
    <mergeCell ref="D8:E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E39" sqref="E39"/>
    </sheetView>
  </sheetViews>
  <sheetFormatPr defaultColWidth="9" defaultRowHeight="10" x14ac:dyDescent="0.2"/>
  <cols>
    <col min="1" max="1" width="61.26953125" style="20" customWidth="1"/>
    <col min="2" max="3" width="14.81640625" style="20" bestFit="1" customWidth="1"/>
    <col min="4" max="4" width="16.36328125" style="20" customWidth="1"/>
    <col min="5" max="5" width="14.81640625" style="20" bestFit="1" customWidth="1"/>
    <col min="6" max="6" width="18.1796875" style="20" customWidth="1"/>
    <col min="7" max="16384" width="9" style="20"/>
  </cols>
  <sheetData>
    <row r="1" spans="1:6" x14ac:dyDescent="0.2">
      <c r="A1" s="41" t="s">
        <v>0</v>
      </c>
    </row>
    <row r="2" spans="1:6" ht="10.5" x14ac:dyDescent="0.25">
      <c r="A2" s="27" t="s">
        <v>140</v>
      </c>
    </row>
    <row r="3" spans="1:6" x14ac:dyDescent="0.2">
      <c r="A3" s="37" t="s">
        <v>52</v>
      </c>
    </row>
    <row r="4" spans="1:6" x14ac:dyDescent="0.2">
      <c r="B4" s="60"/>
      <c r="C4" s="60"/>
    </row>
    <row r="5" spans="1:6" ht="27" x14ac:dyDescent="0.55000000000000004">
      <c r="B5" s="52" t="s">
        <v>121</v>
      </c>
      <c r="C5" s="52" t="s">
        <v>122</v>
      </c>
      <c r="D5" s="52" t="s">
        <v>121</v>
      </c>
      <c r="E5" s="52" t="s">
        <v>122</v>
      </c>
      <c r="F5" s="52"/>
    </row>
    <row r="6" spans="1:6" ht="10.5" x14ac:dyDescent="0.2">
      <c r="B6" s="18" t="s">
        <v>23</v>
      </c>
      <c r="C6" s="18" t="s">
        <v>23</v>
      </c>
      <c r="D6" s="18" t="s">
        <v>23</v>
      </c>
      <c r="E6" s="18" t="s">
        <v>23</v>
      </c>
      <c r="F6" s="18"/>
    </row>
    <row r="7" spans="1:6" ht="11.5" x14ac:dyDescent="0.25">
      <c r="B7" s="61" t="s">
        <v>62</v>
      </c>
      <c r="C7" s="61" t="s">
        <v>62</v>
      </c>
      <c r="D7" s="61" t="s">
        <v>63</v>
      </c>
      <c r="E7" s="61" t="s">
        <v>63</v>
      </c>
      <c r="F7" s="61"/>
    </row>
    <row r="8" spans="1:6" ht="11.5" x14ac:dyDescent="0.25">
      <c r="A8" s="35"/>
      <c r="B8" s="62"/>
      <c r="C8" s="62"/>
      <c r="D8" s="93" t="s">
        <v>64</v>
      </c>
      <c r="E8" s="93"/>
      <c r="F8" s="82"/>
    </row>
    <row r="9" spans="1:6" ht="14.5" x14ac:dyDescent="0.55000000000000004">
      <c r="A9" s="91" t="s">
        <v>123</v>
      </c>
      <c r="B9" s="63">
        <v>-186783895.05201897</v>
      </c>
      <c r="C9" s="63">
        <v>-198587391.99999997</v>
      </c>
      <c r="D9" s="63">
        <v>-816376370.10385966</v>
      </c>
      <c r="E9" s="63">
        <v>-867965916.21440017</v>
      </c>
      <c r="F9" s="63"/>
    </row>
    <row r="10" spans="1:6" ht="11.5" x14ac:dyDescent="0.25">
      <c r="A10" s="91"/>
      <c r="B10" s="64"/>
      <c r="C10" s="64"/>
      <c r="D10" s="64"/>
      <c r="E10" s="64"/>
      <c r="F10" s="64"/>
    </row>
    <row r="11" spans="1:6" ht="11.5" x14ac:dyDescent="0.25">
      <c r="A11" s="91" t="s">
        <v>27</v>
      </c>
      <c r="B11" s="64"/>
      <c r="C11" s="64"/>
      <c r="D11" s="64"/>
      <c r="E11" s="64"/>
      <c r="F11" s="64"/>
    </row>
    <row r="12" spans="1:6" ht="20.5" x14ac:dyDescent="0.25">
      <c r="A12" s="85" t="s">
        <v>124</v>
      </c>
      <c r="B12" s="64"/>
      <c r="C12" s="64"/>
      <c r="D12" s="64"/>
      <c r="E12" s="64"/>
      <c r="F12" s="64"/>
    </row>
    <row r="13" spans="1:6" ht="11.5" x14ac:dyDescent="0.25">
      <c r="A13" s="90" t="s">
        <v>143</v>
      </c>
      <c r="B13" s="64">
        <v>23600512.319999997</v>
      </c>
      <c r="C13" s="64">
        <v>0</v>
      </c>
      <c r="D13" s="64">
        <v>103150762.05702399</v>
      </c>
      <c r="E13" s="64">
        <v>0</v>
      </c>
      <c r="F13" s="64"/>
    </row>
    <row r="14" spans="1:6" ht="11.5" hidden="1" x14ac:dyDescent="0.25">
      <c r="A14" s="35"/>
      <c r="B14" s="64"/>
      <c r="C14" s="64"/>
      <c r="D14" s="64"/>
      <c r="E14" s="64"/>
      <c r="F14" s="64"/>
    </row>
    <row r="15" spans="1:6" ht="21" x14ac:dyDescent="0.25">
      <c r="A15" s="91" t="s">
        <v>158</v>
      </c>
      <c r="B15" s="65">
        <v>23600512.319999997</v>
      </c>
      <c r="C15" s="65">
        <v>0</v>
      </c>
      <c r="D15" s="65">
        <v>103150762.05702399</v>
      </c>
      <c r="E15" s="65">
        <v>0</v>
      </c>
      <c r="F15" s="65"/>
    </row>
    <row r="16" spans="1:6" ht="11.5" hidden="1" x14ac:dyDescent="0.25">
      <c r="A16" s="91"/>
      <c r="B16" s="65"/>
      <c r="C16" s="65"/>
      <c r="D16" s="65"/>
      <c r="E16" s="65"/>
      <c r="F16" s="65"/>
    </row>
    <row r="17" spans="1:6" ht="20.5" x14ac:dyDescent="0.25">
      <c r="A17" s="85" t="s">
        <v>73</v>
      </c>
      <c r="B17" s="66"/>
      <c r="C17" s="66"/>
      <c r="D17" s="66"/>
      <c r="E17" s="66"/>
      <c r="F17" s="66"/>
    </row>
    <row r="18" spans="1:6" ht="11.5" x14ac:dyDescent="0.25">
      <c r="A18" s="35" t="s">
        <v>145</v>
      </c>
      <c r="B18" s="64">
        <v>6713304.1228815848</v>
      </c>
      <c r="C18" s="64">
        <v>-3054281</v>
      </c>
      <c r="D18" s="64">
        <v>29341838.329878543</v>
      </c>
      <c r="E18" s="64">
        <v>-13349346.966700001</v>
      </c>
      <c r="F18" s="64"/>
    </row>
    <row r="19" spans="1:6" ht="11.5" x14ac:dyDescent="0.25">
      <c r="A19" s="35" t="s">
        <v>144</v>
      </c>
      <c r="B19" s="64">
        <v>233240214.82356367</v>
      </c>
      <c r="C19" s="64">
        <v>2501751</v>
      </c>
      <c r="D19" s="64">
        <v>1019423006.9293498</v>
      </c>
      <c r="E19" s="64">
        <v>10934403.095700001</v>
      </c>
      <c r="F19" s="64"/>
    </row>
    <row r="20" spans="1:6" ht="11.5" x14ac:dyDescent="0.25">
      <c r="A20" s="90" t="s">
        <v>125</v>
      </c>
      <c r="B20" s="64">
        <v>-37331164.371770181</v>
      </c>
      <c r="C20" s="64">
        <v>-400280</v>
      </c>
      <c r="D20" s="64">
        <v>-163163320.11969593</v>
      </c>
      <c r="E20" s="64">
        <v>-1749503.7960000001</v>
      </c>
      <c r="F20" s="64"/>
    </row>
    <row r="21" spans="1:6" ht="11.5" hidden="1" x14ac:dyDescent="0.25">
      <c r="A21" s="35" t="s">
        <v>75</v>
      </c>
      <c r="B21" s="64">
        <v>0</v>
      </c>
      <c r="C21" s="64">
        <v>0</v>
      </c>
      <c r="D21" s="64">
        <v>0</v>
      </c>
      <c r="E21" s="64">
        <v>0</v>
      </c>
      <c r="F21" s="64"/>
    </row>
    <row r="22" spans="1:6" ht="11.5" hidden="1" x14ac:dyDescent="0.25">
      <c r="A22" s="35"/>
      <c r="B22" s="64">
        <v>0</v>
      </c>
      <c r="C22" s="64">
        <v>0</v>
      </c>
      <c r="D22" s="64">
        <v>0</v>
      </c>
      <c r="E22" s="64">
        <v>0</v>
      </c>
      <c r="F22" s="64"/>
    </row>
    <row r="23" spans="1:6" ht="11.5" hidden="1" x14ac:dyDescent="0.25">
      <c r="A23" s="35"/>
      <c r="B23" s="64"/>
      <c r="C23" s="64"/>
      <c r="D23" s="64"/>
      <c r="E23" s="64"/>
      <c r="F23" s="64"/>
    </row>
    <row r="24" spans="1:6" ht="21" x14ac:dyDescent="0.25">
      <c r="A24" s="91" t="s">
        <v>146</v>
      </c>
      <c r="B24" s="65">
        <v>202622354.57467508</v>
      </c>
      <c r="C24" s="65">
        <v>-952810</v>
      </c>
      <c r="D24" s="65">
        <v>885601525.13953245</v>
      </c>
      <c r="E24" s="65">
        <v>-4164447.6669999994</v>
      </c>
      <c r="F24" s="65"/>
    </row>
    <row r="25" spans="1:6" ht="11.5" x14ac:dyDescent="0.25">
      <c r="A25" s="91"/>
      <c r="B25" s="65"/>
      <c r="C25" s="65"/>
      <c r="D25" s="65"/>
      <c r="E25" s="65"/>
      <c r="F25" s="65"/>
    </row>
    <row r="26" spans="1:6" ht="24" customHeight="1" x14ac:dyDescent="0.25">
      <c r="A26" s="91" t="s">
        <v>147</v>
      </c>
      <c r="B26" s="65">
        <v>226222866.89467508</v>
      </c>
      <c r="C26" s="65">
        <v>-952810</v>
      </c>
      <c r="D26" s="65">
        <v>988752287.19655645</v>
      </c>
      <c r="E26" s="65">
        <v>-4164447.6669999994</v>
      </c>
      <c r="F26" s="65"/>
    </row>
    <row r="27" spans="1:6" ht="21" customHeight="1" x14ac:dyDescent="0.55000000000000004">
      <c r="A27" s="91" t="s">
        <v>148</v>
      </c>
      <c r="B27" s="67">
        <v>39438971.842656106</v>
      </c>
      <c r="C27" s="67">
        <v>-199540201.99999997</v>
      </c>
      <c r="D27" s="67">
        <v>172375917.09269679</v>
      </c>
      <c r="E27" s="67">
        <v>-872130363.88140023</v>
      </c>
      <c r="F27" s="67"/>
    </row>
    <row r="28" spans="1:6" ht="11.5" x14ac:dyDescent="0.25">
      <c r="A28" s="85" t="s">
        <v>70</v>
      </c>
      <c r="B28" s="64"/>
      <c r="C28" s="64"/>
      <c r="D28" s="64"/>
      <c r="E28" s="64"/>
      <c r="F28" s="64"/>
    </row>
    <row r="29" spans="1:6" ht="11.5" x14ac:dyDescent="0.25">
      <c r="A29" s="35" t="s">
        <v>71</v>
      </c>
      <c r="B29" s="64">
        <v>40367295.166214526</v>
      </c>
      <c r="C29" s="64">
        <v>-200732731</v>
      </c>
      <c r="D29" s="64">
        <v>176433339.84297383</v>
      </c>
      <c r="E29" s="64">
        <v>-877342548.38170016</v>
      </c>
      <c r="F29" s="64"/>
    </row>
    <row r="30" spans="1:6" ht="11.5" x14ac:dyDescent="0.25">
      <c r="A30" s="35" t="s">
        <v>72</v>
      </c>
      <c r="B30" s="64">
        <v>-928323.3235583629</v>
      </c>
      <c r="C30" s="64">
        <v>1192529</v>
      </c>
      <c r="D30" s="64">
        <v>-4057422.7502765371</v>
      </c>
      <c r="E30" s="64">
        <v>5212184.5003000004</v>
      </c>
      <c r="F30" s="64"/>
    </row>
    <row r="31" spans="1:6" ht="11.5" hidden="1" x14ac:dyDescent="0.25">
      <c r="A31" s="35"/>
      <c r="B31" s="64">
        <v>0</v>
      </c>
      <c r="C31" s="64">
        <v>0</v>
      </c>
      <c r="D31" s="64">
        <v>0</v>
      </c>
      <c r="E31" s="64">
        <v>0</v>
      </c>
      <c r="F31" s="64"/>
    </row>
    <row r="32" spans="1:6" ht="14.5" x14ac:dyDescent="0.55000000000000004">
      <c r="A32" s="91" t="s">
        <v>157</v>
      </c>
      <c r="B32" s="63">
        <v>39438971.842656165</v>
      </c>
      <c r="C32" s="63">
        <v>-199540202</v>
      </c>
      <c r="D32" s="63">
        <v>172375917.09269729</v>
      </c>
      <c r="E32" s="63">
        <v>-872130363.88140011</v>
      </c>
      <c r="F32" s="63"/>
    </row>
    <row r="35" spans="2:5" x14ac:dyDescent="0.2">
      <c r="B35" s="71"/>
      <c r="C35" s="71"/>
      <c r="D35" s="71"/>
      <c r="E35" s="71"/>
    </row>
  </sheetData>
  <mergeCells count="1">
    <mergeCell ref="D8:E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25" sqref="C25"/>
    </sheetView>
  </sheetViews>
  <sheetFormatPr defaultColWidth="9" defaultRowHeight="10" x14ac:dyDescent="0.2"/>
  <cols>
    <col min="1" max="1" width="46.7265625" style="29" customWidth="1"/>
    <col min="2" max="3" width="14" style="3" bestFit="1" customWidth="1"/>
    <col min="4" max="5" width="14" style="20" bestFit="1" customWidth="1"/>
    <col min="6" max="6" width="9" style="20"/>
    <col min="7" max="7" width="64.81640625" style="20" bestFit="1" customWidth="1"/>
    <col min="8" max="16384" width="9" style="20"/>
  </cols>
  <sheetData>
    <row r="1" spans="1:7" x14ac:dyDescent="0.2">
      <c r="A1" s="41" t="s">
        <v>0</v>
      </c>
      <c r="G1" s="53"/>
    </row>
    <row r="2" spans="1:7" ht="10.5" x14ac:dyDescent="0.25">
      <c r="A2" s="27" t="s">
        <v>141</v>
      </c>
    </row>
    <row r="3" spans="1:7" x14ac:dyDescent="0.2">
      <c r="A3" s="37" t="s">
        <v>52</v>
      </c>
    </row>
    <row r="4" spans="1:7" ht="10.5" x14ac:dyDescent="0.25">
      <c r="A4" s="28"/>
    </row>
    <row r="5" spans="1:7" ht="10.5" x14ac:dyDescent="0.2">
      <c r="B5" s="25" t="s">
        <v>120</v>
      </c>
      <c r="C5" s="25" t="s">
        <v>40</v>
      </c>
      <c r="D5" s="25" t="s">
        <v>120</v>
      </c>
      <c r="E5" s="25" t="s">
        <v>40</v>
      </c>
    </row>
    <row r="6" spans="1:7" ht="23.9" customHeight="1" x14ac:dyDescent="0.2">
      <c r="B6" s="18" t="s">
        <v>23</v>
      </c>
      <c r="C6" s="18" t="s">
        <v>23</v>
      </c>
      <c r="D6" s="18" t="s">
        <v>23</v>
      </c>
      <c r="E6" s="18" t="s">
        <v>23</v>
      </c>
    </row>
    <row r="7" spans="1:7" ht="23.9" customHeight="1" x14ac:dyDescent="0.25">
      <c r="B7" s="30" t="s">
        <v>62</v>
      </c>
      <c r="C7" s="30" t="s">
        <v>62</v>
      </c>
      <c r="D7" s="30" t="s">
        <v>63</v>
      </c>
      <c r="E7" s="30" t="s">
        <v>63</v>
      </c>
    </row>
    <row r="8" spans="1:7" x14ac:dyDescent="0.2">
      <c r="B8" s="31"/>
      <c r="C8" s="31"/>
      <c r="D8" s="93" t="s">
        <v>64</v>
      </c>
      <c r="E8" s="93"/>
    </row>
    <row r="9" spans="1:7" ht="11" thickBot="1" x14ac:dyDescent="0.3">
      <c r="A9" s="42" t="s">
        <v>69</v>
      </c>
      <c r="B9" s="32">
        <v>-152502806.01323029</v>
      </c>
      <c r="C9" s="32">
        <v>-164479976.99999997</v>
      </c>
      <c r="D9" s="32">
        <v>-666544014.24202597</v>
      </c>
      <c r="E9" s="32">
        <v>-718892637.4739002</v>
      </c>
    </row>
    <row r="10" spans="1:7" ht="10.5" thickTop="1" x14ac:dyDescent="0.2">
      <c r="A10" s="20"/>
      <c r="B10" s="33"/>
      <c r="C10" s="33"/>
      <c r="D10" s="33"/>
      <c r="E10" s="33"/>
    </row>
    <row r="11" spans="1:7" x14ac:dyDescent="0.2">
      <c r="A11" s="37" t="s">
        <v>30</v>
      </c>
      <c r="B11" s="34"/>
      <c r="C11" s="34"/>
      <c r="D11" s="34"/>
      <c r="E11" s="34"/>
    </row>
    <row r="12" spans="1:7" x14ac:dyDescent="0.2">
      <c r="A12" s="20" t="s">
        <v>149</v>
      </c>
      <c r="B12" s="33">
        <v>121267412.16</v>
      </c>
      <c r="C12" s="33">
        <v>119980126</v>
      </c>
      <c r="D12" s="33">
        <v>530023478.327712</v>
      </c>
      <c r="E12" s="33">
        <v>524397137.70820004</v>
      </c>
    </row>
    <row r="13" spans="1:7" x14ac:dyDescent="0.2">
      <c r="A13" s="20" t="s">
        <v>150</v>
      </c>
      <c r="B13" s="33">
        <v>7724983.186131034</v>
      </c>
      <c r="C13" s="33">
        <v>5453070</v>
      </c>
      <c r="D13" s="33">
        <v>33763584.011622913</v>
      </c>
      <c r="E13" s="33">
        <v>23833732.049000002</v>
      </c>
    </row>
    <row r="14" spans="1:7" x14ac:dyDescent="0.2">
      <c r="A14" s="20" t="s">
        <v>31</v>
      </c>
      <c r="B14" s="33">
        <v>4247835.2299999986</v>
      </c>
      <c r="C14" s="33">
        <v>-2059849</v>
      </c>
      <c r="D14" s="33">
        <v>18566013.439760994</v>
      </c>
      <c r="E14" s="33">
        <v>-9002982.0242999997</v>
      </c>
    </row>
    <row r="15" spans="1:7" x14ac:dyDescent="0.2">
      <c r="A15" s="20" t="s">
        <v>76</v>
      </c>
      <c r="B15" s="33">
        <v>-38117185.419999987</v>
      </c>
      <c r="C15" s="33">
        <v>8629499</v>
      </c>
      <c r="D15" s="33">
        <v>-166598784.31519395</v>
      </c>
      <c r="E15" s="33">
        <v>37716951.279300004</v>
      </c>
    </row>
    <row r="16" spans="1:7" x14ac:dyDescent="0.2">
      <c r="A16" s="20" t="s">
        <v>77</v>
      </c>
      <c r="B16" s="33">
        <v>105845407.62342337</v>
      </c>
      <c r="C16" s="33">
        <v>0</v>
      </c>
      <c r="D16" s="33">
        <v>462618523.09969652</v>
      </c>
      <c r="E16" s="33">
        <v>0</v>
      </c>
    </row>
    <row r="17" spans="1:5" x14ac:dyDescent="0.2">
      <c r="A17" s="20" t="s">
        <v>78</v>
      </c>
      <c r="B17" s="33">
        <v>11066580.794936085</v>
      </c>
      <c r="C17" s="33">
        <v>-2905236</v>
      </c>
      <c r="D17" s="33">
        <v>48368704.680427149</v>
      </c>
      <c r="E17" s="33">
        <v>-12697914.985200001</v>
      </c>
    </row>
    <row r="18" spans="1:5" x14ac:dyDescent="0.2">
      <c r="A18" s="20" t="s">
        <v>151</v>
      </c>
      <c r="B18" s="33">
        <v>920190.95324549731</v>
      </c>
      <c r="C18" s="33">
        <v>-1178141</v>
      </c>
      <c r="D18" s="33">
        <v>4021878.5993500953</v>
      </c>
      <c r="E18" s="33">
        <v>-5149300.8687000005</v>
      </c>
    </row>
    <row r="19" spans="1:5" x14ac:dyDescent="0.2">
      <c r="A19" s="20" t="s">
        <v>79</v>
      </c>
      <c r="B19" s="33">
        <v>2759224.96</v>
      </c>
      <c r="C19" s="33">
        <v>12740</v>
      </c>
      <c r="D19" s="33">
        <v>12059744.532672001</v>
      </c>
      <c r="E19" s="33">
        <v>55682.718000000001</v>
      </c>
    </row>
    <row r="20" spans="1:5" x14ac:dyDescent="0.2">
      <c r="A20" s="20" t="s">
        <v>80</v>
      </c>
      <c r="B20" s="33">
        <v>-2072081.3699999999</v>
      </c>
      <c r="C20" s="33">
        <v>-57466</v>
      </c>
      <c r="D20" s="33">
        <v>-9056444.4238590002</v>
      </c>
      <c r="E20" s="33">
        <v>-251166.64620000002</v>
      </c>
    </row>
    <row r="21" spans="1:5" x14ac:dyDescent="0.2">
      <c r="A21" s="20" t="s">
        <v>81</v>
      </c>
      <c r="B21" s="33">
        <v>7991671.3857193002</v>
      </c>
      <c r="C21" s="33">
        <v>4644298</v>
      </c>
      <c r="D21" s="33">
        <v>34929196.125563346</v>
      </c>
      <c r="E21" s="33">
        <v>20298833.268600002</v>
      </c>
    </row>
    <row r="22" spans="1:5" x14ac:dyDescent="0.2">
      <c r="A22" s="20" t="s">
        <v>82</v>
      </c>
      <c r="B22" s="33">
        <v>-17706299.119999997</v>
      </c>
      <c r="C22" s="33">
        <v>-32841360</v>
      </c>
      <c r="D22" s="33">
        <v>-77388923.183783993</v>
      </c>
      <c r="E22" s="33">
        <v>-143539732.15200001</v>
      </c>
    </row>
    <row r="23" spans="1:5" x14ac:dyDescent="0.2">
      <c r="A23" s="20" t="s">
        <v>83</v>
      </c>
      <c r="B23" s="33">
        <v>50446390</v>
      </c>
      <c r="C23" s="33">
        <v>31993702</v>
      </c>
      <c r="D23" s="33">
        <v>220486039</v>
      </c>
      <c r="E23" s="33">
        <v>139834873.33140001</v>
      </c>
    </row>
    <row r="24" spans="1:5" hidden="1" x14ac:dyDescent="0.2">
      <c r="A24" s="20" t="s">
        <v>84</v>
      </c>
      <c r="B24" s="33">
        <v>0</v>
      </c>
      <c r="C24" s="33">
        <v>0</v>
      </c>
      <c r="D24" s="33">
        <v>0</v>
      </c>
      <c r="E24" s="33">
        <v>0</v>
      </c>
    </row>
    <row r="25" spans="1:5" x14ac:dyDescent="0.2">
      <c r="A25" s="20" t="s">
        <v>152</v>
      </c>
      <c r="B25" s="33">
        <v>-280855.12999999989</v>
      </c>
      <c r="C25" s="33">
        <v>-699648</v>
      </c>
      <c r="D25" s="33">
        <v>-1227533.5166909995</v>
      </c>
      <c r="E25" s="33">
        <v>-3057951.5136000002</v>
      </c>
    </row>
    <row r="26" spans="1:5" x14ac:dyDescent="0.2">
      <c r="A26" s="20" t="s">
        <v>153</v>
      </c>
      <c r="B26" s="33">
        <v>-11902815.235133372</v>
      </c>
      <c r="C26" s="33">
        <v>8773829</v>
      </c>
      <c r="D26" s="33">
        <v>-52023634.548197433</v>
      </c>
      <c r="E26" s="33">
        <v>38347774.410300002</v>
      </c>
    </row>
    <row r="27" spans="1:5" ht="11" thickBot="1" x14ac:dyDescent="0.3">
      <c r="A27" s="36" t="s">
        <v>85</v>
      </c>
      <c r="B27" s="32">
        <f>SUM(B9:B26)</f>
        <v>89687654.005091637</v>
      </c>
      <c r="C27" s="32">
        <f>SUM(C9:C26)</f>
        <v>-24734412.99999997</v>
      </c>
      <c r="D27" s="32">
        <f>SUM(D9:D26)</f>
        <v>391997827.58705354</v>
      </c>
      <c r="E27" s="32">
        <f>SUM(E9:E26)</f>
        <v>-108106700.89910017</v>
      </c>
    </row>
    <row r="28" spans="1:5" ht="10.5" thickTop="1" x14ac:dyDescent="0.2">
      <c r="A28" s="20"/>
      <c r="B28" s="33"/>
      <c r="C28" s="33"/>
      <c r="D28" s="33"/>
      <c r="E28" s="33"/>
    </row>
    <row r="29" spans="1:5" x14ac:dyDescent="0.2">
      <c r="A29" s="37" t="s">
        <v>86</v>
      </c>
      <c r="B29" s="34"/>
      <c r="C29" s="34"/>
      <c r="D29" s="34"/>
      <c r="E29" s="34"/>
    </row>
    <row r="30" spans="1:5" x14ac:dyDescent="0.2">
      <c r="A30" s="20" t="s">
        <v>32</v>
      </c>
      <c r="B30" s="33">
        <v>-25522388.473491736</v>
      </c>
      <c r="C30" s="33">
        <v>-23536846</v>
      </c>
      <c r="D30" s="33">
        <v>-111550701.30109033</v>
      </c>
      <c r="E30" s="33">
        <v>-102872491.81220001</v>
      </c>
    </row>
    <row r="31" spans="1:5" x14ac:dyDescent="0.2">
      <c r="A31" s="20" t="s">
        <v>33</v>
      </c>
      <c r="B31" s="33">
        <v>-132471116.67709178</v>
      </c>
      <c r="C31" s="33">
        <v>64011173</v>
      </c>
      <c r="D31" s="33">
        <v>-578991509.66056502</v>
      </c>
      <c r="E31" s="33">
        <v>279773633.83109999</v>
      </c>
    </row>
    <row r="32" spans="1:5" hidden="1" x14ac:dyDescent="0.2">
      <c r="A32" s="20" t="s">
        <v>43</v>
      </c>
      <c r="B32" s="33">
        <v>0</v>
      </c>
      <c r="C32" s="33">
        <v>0</v>
      </c>
      <c r="D32" s="33">
        <v>0</v>
      </c>
      <c r="E32" s="33">
        <v>0</v>
      </c>
    </row>
    <row r="33" spans="1:5" x14ac:dyDescent="0.2">
      <c r="A33" s="20" t="s">
        <v>87</v>
      </c>
      <c r="B33" s="33">
        <v>290272609.63454038</v>
      </c>
      <c r="C33" s="33">
        <v>84895180</v>
      </c>
      <c r="D33" s="33">
        <v>1268694492.9296856</v>
      </c>
      <c r="E33" s="33">
        <v>371051367.22600001</v>
      </c>
    </row>
    <row r="34" spans="1:5" ht="11" thickBot="1" x14ac:dyDescent="0.3">
      <c r="A34" s="36" t="s">
        <v>34</v>
      </c>
      <c r="B34" s="32">
        <v>132279104.48395687</v>
      </c>
      <c r="C34" s="32">
        <v>125369507</v>
      </c>
      <c r="D34" s="32">
        <v>578152281.96803021</v>
      </c>
      <c r="E34" s="32">
        <v>547952509.24489999</v>
      </c>
    </row>
    <row r="35" spans="1:5" ht="11" hidden="1" thickTop="1" x14ac:dyDescent="0.25">
      <c r="A35" s="36"/>
      <c r="B35" s="30"/>
      <c r="C35" s="30"/>
      <c r="D35" s="30"/>
      <c r="E35" s="30"/>
    </row>
    <row r="36" spans="1:5" ht="10.5" hidden="1" x14ac:dyDescent="0.25">
      <c r="A36" s="36" t="s">
        <v>88</v>
      </c>
      <c r="B36" s="30">
        <v>0</v>
      </c>
      <c r="C36" s="30">
        <v>0</v>
      </c>
      <c r="D36" s="30">
        <v>0</v>
      </c>
      <c r="E36" s="30">
        <v>0</v>
      </c>
    </row>
    <row r="37" spans="1:5" ht="11" hidden="1" thickBot="1" x14ac:dyDescent="0.3">
      <c r="A37" s="38" t="s">
        <v>89</v>
      </c>
      <c r="B37" s="32">
        <v>0</v>
      </c>
      <c r="C37" s="32">
        <v>0</v>
      </c>
      <c r="D37" s="32">
        <v>0</v>
      </c>
      <c r="E37" s="32">
        <v>0</v>
      </c>
    </row>
    <row r="38" spans="1:5" ht="10.5" thickTop="1" x14ac:dyDescent="0.2">
      <c r="A38" s="20"/>
      <c r="B38" s="33" t="s">
        <v>159</v>
      </c>
      <c r="C38" s="33" t="s">
        <v>159</v>
      </c>
      <c r="D38" s="33" t="s">
        <v>159</v>
      </c>
      <c r="E38" s="33" t="s">
        <v>159</v>
      </c>
    </row>
    <row r="39" spans="1:5" ht="11" thickBot="1" x14ac:dyDescent="0.3">
      <c r="A39" s="36" t="s">
        <v>126</v>
      </c>
      <c r="B39" s="32">
        <f>B27+B34+1</f>
        <v>221966759.48904851</v>
      </c>
      <c r="C39" s="32">
        <f>C27+C34</f>
        <v>100635094.00000003</v>
      </c>
      <c r="D39" s="32">
        <f>D27+D34-1</f>
        <v>970150108.55508375</v>
      </c>
      <c r="E39" s="32">
        <f>E27+E34</f>
        <v>439845808.3457998</v>
      </c>
    </row>
    <row r="40" spans="1:5" ht="10.5" thickTop="1" x14ac:dyDescent="0.2">
      <c r="A40" s="20"/>
      <c r="B40" s="33"/>
      <c r="C40" s="33"/>
      <c r="D40" s="33"/>
      <c r="E40" s="33"/>
    </row>
    <row r="41" spans="1:5" ht="10.5" x14ac:dyDescent="0.25">
      <c r="A41" s="36" t="s">
        <v>35</v>
      </c>
      <c r="B41" s="39"/>
      <c r="C41" s="39"/>
      <c r="D41" s="39"/>
      <c r="E41" s="39"/>
    </row>
    <row r="42" spans="1:5" x14ac:dyDescent="0.2">
      <c r="A42" s="20" t="s">
        <v>36</v>
      </c>
      <c r="B42" s="33">
        <v>-49419893.909999996</v>
      </c>
      <c r="C42" s="33">
        <v>-119491275</v>
      </c>
      <c r="D42" s="33">
        <v>-215999532.312437</v>
      </c>
      <c r="E42" s="33">
        <v>-522260517.64250004</v>
      </c>
    </row>
    <row r="43" spans="1:5" hidden="1" x14ac:dyDescent="0.2">
      <c r="A43" s="20" t="s">
        <v>90</v>
      </c>
      <c r="B43" s="33">
        <v>0</v>
      </c>
      <c r="C43" s="33">
        <v>0</v>
      </c>
      <c r="D43" s="33">
        <v>0</v>
      </c>
      <c r="E43" s="33">
        <v>0</v>
      </c>
    </row>
    <row r="44" spans="1:5" x14ac:dyDescent="0.2">
      <c r="A44" s="20" t="s">
        <v>37</v>
      </c>
      <c r="B44" s="33">
        <v>-1476713.11</v>
      </c>
      <c r="C44" s="33">
        <v>-2989101</v>
      </c>
      <c r="D44" s="33">
        <v>-6454269.9898770005</v>
      </c>
      <c r="E44" s="33">
        <v>-13064463.740700001</v>
      </c>
    </row>
    <row r="45" spans="1:5" x14ac:dyDescent="0.2">
      <c r="A45" s="20" t="s">
        <v>91</v>
      </c>
      <c r="B45" s="33">
        <v>3462540.17</v>
      </c>
      <c r="C45" s="33">
        <v>6133353</v>
      </c>
      <c r="D45" s="33">
        <v>15133724.321019001</v>
      </c>
      <c r="E45" s="33">
        <v>26807045.9571</v>
      </c>
    </row>
    <row r="46" spans="1:5" hidden="1" x14ac:dyDescent="0.2">
      <c r="A46" s="20" t="s">
        <v>92</v>
      </c>
      <c r="B46" s="33">
        <v>0</v>
      </c>
      <c r="C46" s="33">
        <v>0</v>
      </c>
      <c r="D46" s="33">
        <v>0</v>
      </c>
      <c r="E46" s="33">
        <v>0</v>
      </c>
    </row>
    <row r="47" spans="1:5" ht="11.5" hidden="1" x14ac:dyDescent="0.35">
      <c r="A47" s="20" t="s">
        <v>93</v>
      </c>
      <c r="B47" s="40">
        <v>0</v>
      </c>
      <c r="C47" s="40">
        <v>0</v>
      </c>
      <c r="D47" s="40">
        <v>0</v>
      </c>
      <c r="E47" s="40">
        <v>0</v>
      </c>
    </row>
    <row r="48" spans="1:5" ht="11" thickBot="1" x14ac:dyDescent="0.3">
      <c r="A48" s="36" t="s">
        <v>127</v>
      </c>
      <c r="B48" s="32">
        <v>-47434066.849999994</v>
      </c>
      <c r="C48" s="32">
        <v>-116347023</v>
      </c>
      <c r="D48" s="32">
        <v>-207320077.98129499</v>
      </c>
      <c r="E48" s="32">
        <v>-508517935.42610008</v>
      </c>
    </row>
    <row r="49" spans="1:5" ht="10.5" thickTop="1" x14ac:dyDescent="0.2">
      <c r="A49" s="20"/>
      <c r="B49" s="33"/>
      <c r="C49" s="33"/>
      <c r="D49" s="33"/>
      <c r="E49" s="33"/>
    </row>
    <row r="50" spans="1:5" ht="10.5" x14ac:dyDescent="0.25">
      <c r="A50" s="36" t="s">
        <v>38</v>
      </c>
      <c r="B50" s="39"/>
      <c r="C50" s="39"/>
      <c r="D50" s="39"/>
      <c r="E50" s="39"/>
    </row>
    <row r="51" spans="1:5" x14ac:dyDescent="0.2">
      <c r="A51" s="47" t="s">
        <v>43</v>
      </c>
      <c r="B51" s="33">
        <v>-106256792.83999987</v>
      </c>
      <c r="C51" s="33">
        <v>98870784</v>
      </c>
      <c r="D51" s="33">
        <v>-464416558.44578749</v>
      </c>
      <c r="E51" s="33">
        <v>432134535.62880003</v>
      </c>
    </row>
    <row r="52" spans="1:5" x14ac:dyDescent="0.2">
      <c r="A52" s="20" t="s">
        <v>41</v>
      </c>
      <c r="B52" s="33">
        <v>-2.9802322387695313E-8</v>
      </c>
      <c r="C52" s="33">
        <v>63756436</v>
      </c>
      <c r="D52" s="33">
        <v>-1.3025701045989991E-7</v>
      </c>
      <c r="E52" s="33">
        <v>278660254.82520002</v>
      </c>
    </row>
    <row r="53" spans="1:5" x14ac:dyDescent="0.2">
      <c r="A53" s="20" t="s">
        <v>44</v>
      </c>
      <c r="B53" s="33">
        <v>-48270948.169999987</v>
      </c>
      <c r="C53" s="33">
        <v>-63756436</v>
      </c>
      <c r="D53" s="33">
        <v>-210977833.16661894</v>
      </c>
      <c r="E53" s="33">
        <v>-278660254.82520002</v>
      </c>
    </row>
    <row r="54" spans="1:5" x14ac:dyDescent="0.2">
      <c r="A54" s="20" t="s">
        <v>94</v>
      </c>
      <c r="B54" s="33">
        <v>-10655710</v>
      </c>
      <c r="C54" s="33">
        <v>-10733365</v>
      </c>
      <c r="D54" s="33">
        <v>-46572911.697000004</v>
      </c>
      <c r="E54" s="33">
        <v>-46912318.405500002</v>
      </c>
    </row>
    <row r="55" spans="1:5" x14ac:dyDescent="0.2">
      <c r="A55" s="20" t="s">
        <v>95</v>
      </c>
      <c r="B55" s="33">
        <v>-10448419.347736953</v>
      </c>
      <c r="C55" s="33">
        <v>41577124</v>
      </c>
      <c r="D55" s="33">
        <v>-45666906.443153903</v>
      </c>
      <c r="E55" s="33">
        <v>181721135.86680001</v>
      </c>
    </row>
    <row r="56" spans="1:5" x14ac:dyDescent="0.2">
      <c r="A56" s="20" t="s">
        <v>45</v>
      </c>
      <c r="B56" s="33">
        <v>-14777788.842876172</v>
      </c>
      <c r="C56" s="33">
        <v>-9283821</v>
      </c>
      <c r="D56" s="33">
        <v>-64589281.695558891</v>
      </c>
      <c r="E56" s="33">
        <v>-40576796.444700003</v>
      </c>
    </row>
    <row r="57" spans="1:5" x14ac:dyDescent="0.2">
      <c r="A57" s="20" t="s">
        <v>39</v>
      </c>
      <c r="B57" s="33">
        <v>-34687728</v>
      </c>
      <c r="C57" s="33">
        <v>-17259261</v>
      </c>
      <c r="D57" s="33">
        <v>-151609654</v>
      </c>
      <c r="E57" s="33">
        <v>-75435052.052699998</v>
      </c>
    </row>
    <row r="58" spans="1:5" ht="11" thickBot="1" x14ac:dyDescent="0.3">
      <c r="A58" s="36" t="s">
        <v>128</v>
      </c>
      <c r="B58" s="32">
        <f>SUM(B51:B57)</f>
        <v>-225097387.20061299</v>
      </c>
      <c r="C58" s="32">
        <f>SUM(C51:C57)</f>
        <v>103171461</v>
      </c>
      <c r="D58" s="32">
        <f>SUM(D51:D57)</f>
        <v>-983833145.44811928</v>
      </c>
      <c r="E58" s="32">
        <f>SUM(E51:E57)</f>
        <v>450931504.59270006</v>
      </c>
    </row>
    <row r="59" spans="1:5" ht="10.5" thickTop="1" x14ac:dyDescent="0.2">
      <c r="A59" s="20"/>
      <c r="B59" s="33"/>
      <c r="C59" s="33"/>
      <c r="D59" s="33"/>
      <c r="E59" s="33"/>
    </row>
    <row r="60" spans="1:5" ht="11" thickBot="1" x14ac:dyDescent="0.3">
      <c r="A60" s="36" t="s">
        <v>129</v>
      </c>
      <c r="B60" s="32">
        <v>-50564695.353827536</v>
      </c>
      <c r="C60" s="32">
        <v>87459532.00000003</v>
      </c>
      <c r="D60" s="32">
        <v>-221003113.96297479</v>
      </c>
      <c r="E60" s="32">
        <v>382259377.51239979</v>
      </c>
    </row>
    <row r="61" spans="1:5" ht="10.5" thickTop="1" x14ac:dyDescent="0.2">
      <c r="A61" s="20"/>
      <c r="B61" s="33"/>
      <c r="C61" s="33"/>
      <c r="D61" s="33"/>
      <c r="E61" s="33"/>
    </row>
    <row r="62" spans="1:5" ht="11" thickBot="1" x14ac:dyDescent="0.3">
      <c r="A62" s="36" t="s">
        <v>130</v>
      </c>
      <c r="B62" s="32">
        <v>100655956</v>
      </c>
      <c r="C62" s="32">
        <v>13196424</v>
      </c>
      <c r="D62" s="32">
        <v>439936986.88920003</v>
      </c>
      <c r="E62" s="32">
        <v>57677609.376800001</v>
      </c>
    </row>
    <row r="63" spans="1:5" ht="12" thickTop="1" x14ac:dyDescent="0.35">
      <c r="A63" s="20"/>
      <c r="B63" s="40"/>
      <c r="C63" s="40"/>
      <c r="D63" s="40"/>
      <c r="E63" s="40"/>
    </row>
    <row r="64" spans="1:5" ht="11" thickBot="1" x14ac:dyDescent="0.3">
      <c r="A64" s="36" t="s">
        <v>131</v>
      </c>
      <c r="B64" s="32">
        <v>50091260.649999999</v>
      </c>
      <c r="C64" s="32">
        <v>100655956</v>
      </c>
      <c r="D64" s="32">
        <v>218933872.92295501</v>
      </c>
      <c r="E64" s="32">
        <v>439936986.88920003</v>
      </c>
    </row>
    <row r="65" spans="2:5" ht="10.5" thickTop="1" x14ac:dyDescent="0.2"/>
    <row r="68" spans="2:5" x14ac:dyDescent="0.2">
      <c r="B68" s="72"/>
      <c r="C68" s="72"/>
      <c r="D68" s="72"/>
      <c r="E68" s="72"/>
    </row>
  </sheetData>
  <mergeCells count="1">
    <mergeCell ref="D8:E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pane xSplit="2" ySplit="7" topLeftCell="C14" activePane="bottomRight" state="frozen"/>
      <selection pane="topRight" activeCell="C1" sqref="C1"/>
      <selection pane="bottomLeft" activeCell="A8" sqref="A8"/>
      <selection pane="bottomRight" activeCell="A27" sqref="A27"/>
    </sheetView>
  </sheetViews>
  <sheetFormatPr defaultColWidth="9" defaultRowHeight="10" x14ac:dyDescent="0.2"/>
  <cols>
    <col min="1" max="1" width="34.54296875" style="35" customWidth="1"/>
    <col min="2" max="2" width="15.81640625" style="3" bestFit="1" customWidth="1"/>
    <col min="3" max="3" width="15.7265625" style="3" bestFit="1" customWidth="1"/>
    <col min="4" max="4" width="20.81640625" style="3" bestFit="1" customWidth="1"/>
    <col min="5" max="5" width="15.1796875" style="3" bestFit="1" customWidth="1"/>
    <col min="6" max="6" width="17.26953125" style="3" bestFit="1" customWidth="1"/>
    <col min="7" max="7" width="19.26953125" style="3" bestFit="1" customWidth="1"/>
    <col min="8" max="8" width="15.7265625" style="3" bestFit="1" customWidth="1"/>
    <col min="9" max="9" width="15.26953125" style="3" bestFit="1" customWidth="1"/>
    <col min="10" max="10" width="17" style="3" bestFit="1" customWidth="1"/>
    <col min="11" max="11" width="15.54296875" style="3" bestFit="1" customWidth="1"/>
    <col min="12" max="12" width="1.54296875" style="20" customWidth="1"/>
    <col min="13" max="13" width="27.1796875" style="20" customWidth="1"/>
    <col min="14" max="14" width="6.54296875" style="20" bestFit="1" customWidth="1"/>
    <col min="15" max="16384" width="9" style="20"/>
  </cols>
  <sheetData>
    <row r="1" spans="1:11" x14ac:dyDescent="0.2">
      <c r="A1" s="83" t="s">
        <v>0</v>
      </c>
    </row>
    <row r="2" spans="1:11" ht="10.5" x14ac:dyDescent="0.25">
      <c r="A2" s="27" t="s">
        <v>142</v>
      </c>
    </row>
    <row r="3" spans="1:11" x14ac:dyDescent="0.2">
      <c r="A3" s="84" t="s">
        <v>52</v>
      </c>
    </row>
    <row r="4" spans="1:11" x14ac:dyDescent="0.2">
      <c r="A4" s="85"/>
    </row>
    <row r="5" spans="1:11" ht="10.5" x14ac:dyDescent="0.25">
      <c r="A5" s="86" t="s">
        <v>104</v>
      </c>
    </row>
    <row r="6" spans="1:11" ht="40.5" x14ac:dyDescent="0.55000000000000004">
      <c r="A6" s="87"/>
      <c r="B6" s="77" t="s">
        <v>96</v>
      </c>
      <c r="C6" s="77" t="s">
        <v>11</v>
      </c>
      <c r="D6" s="77" t="s">
        <v>13</v>
      </c>
      <c r="E6" s="77" t="s">
        <v>28</v>
      </c>
      <c r="F6" s="77" t="s">
        <v>74</v>
      </c>
      <c r="G6" s="77" t="s">
        <v>57</v>
      </c>
      <c r="H6" s="77" t="s">
        <v>12</v>
      </c>
      <c r="I6" s="77" t="s">
        <v>58</v>
      </c>
      <c r="J6" s="77" t="s">
        <v>59</v>
      </c>
      <c r="K6" s="77" t="s">
        <v>29</v>
      </c>
    </row>
    <row r="7" spans="1:11" ht="12" x14ac:dyDescent="0.4">
      <c r="A7" s="68" t="s">
        <v>97</v>
      </c>
      <c r="B7" s="78">
        <v>1463323897</v>
      </c>
      <c r="C7" s="78">
        <v>74050518</v>
      </c>
      <c r="D7" s="78">
        <v>-1514772382</v>
      </c>
      <c r="E7" s="78">
        <v>155307411</v>
      </c>
      <c r="F7" s="78">
        <v>-25118634</v>
      </c>
      <c r="G7" s="78">
        <v>-596832659</v>
      </c>
      <c r="H7" s="78">
        <v>1046837175</v>
      </c>
      <c r="I7" s="78">
        <f>SUM(B7:H7)</f>
        <v>602795326</v>
      </c>
      <c r="J7" s="78">
        <v>16731538</v>
      </c>
      <c r="K7" s="78">
        <f>I7+J7</f>
        <v>619526864</v>
      </c>
    </row>
    <row r="8" spans="1:11" x14ac:dyDescent="0.2">
      <c r="A8" s="73" t="s">
        <v>42</v>
      </c>
      <c r="B8" s="79">
        <v>0</v>
      </c>
      <c r="C8" s="79">
        <v>0</v>
      </c>
      <c r="D8" s="79">
        <v>-199779921</v>
      </c>
      <c r="E8" s="79">
        <v>0</v>
      </c>
      <c r="F8" s="79">
        <v>0</v>
      </c>
      <c r="G8" s="79">
        <v>0</v>
      </c>
      <c r="H8" s="79">
        <v>0</v>
      </c>
      <c r="I8" s="79">
        <f t="shared" ref="I8:I15" si="0">SUM(B8:H8)</f>
        <v>-199779921</v>
      </c>
      <c r="J8" s="79">
        <v>1192529</v>
      </c>
      <c r="K8" s="79">
        <f t="shared" ref="K8:K15" si="1">I8+J8</f>
        <v>-198587392</v>
      </c>
    </row>
    <row r="9" spans="1:11" ht="20" x14ac:dyDescent="0.2">
      <c r="A9" s="35" t="s">
        <v>145</v>
      </c>
      <c r="B9" s="79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-3054281</v>
      </c>
      <c r="I9" s="79">
        <f t="shared" si="0"/>
        <v>-3054281</v>
      </c>
      <c r="J9" s="79">
        <v>0</v>
      </c>
      <c r="K9" s="79">
        <f t="shared" si="1"/>
        <v>-3054281</v>
      </c>
    </row>
    <row r="10" spans="1:11" x14ac:dyDescent="0.2">
      <c r="A10" s="74" t="s">
        <v>132</v>
      </c>
      <c r="B10" s="79">
        <v>0</v>
      </c>
      <c r="C10" s="79">
        <v>0</v>
      </c>
      <c r="D10" s="79">
        <v>0</v>
      </c>
      <c r="E10" s="79">
        <v>2501751</v>
      </c>
      <c r="F10" s="79">
        <v>0</v>
      </c>
      <c r="G10" s="79">
        <v>0</v>
      </c>
      <c r="H10" s="79">
        <v>0</v>
      </c>
      <c r="I10" s="79">
        <f>SUM(B10:H10)</f>
        <v>2501751</v>
      </c>
      <c r="J10" s="79">
        <v>0</v>
      </c>
      <c r="K10" s="79">
        <f>I10+J10</f>
        <v>2501751</v>
      </c>
    </row>
    <row r="11" spans="1:11" x14ac:dyDescent="0.2">
      <c r="A11" s="88" t="s">
        <v>133</v>
      </c>
      <c r="B11" s="79">
        <v>0</v>
      </c>
      <c r="C11" s="79">
        <v>0</v>
      </c>
      <c r="D11" s="79">
        <v>0</v>
      </c>
      <c r="E11" s="79">
        <v>0</v>
      </c>
      <c r="F11" s="79">
        <v>-400280</v>
      </c>
      <c r="G11" s="79">
        <v>0</v>
      </c>
      <c r="H11" s="79">
        <v>0</v>
      </c>
      <c r="I11" s="79">
        <f>SUM(B11:H11)</f>
        <v>-400280</v>
      </c>
      <c r="J11" s="79">
        <v>0</v>
      </c>
      <c r="K11" s="79">
        <f>I11+J11</f>
        <v>-400280</v>
      </c>
    </row>
    <row r="12" spans="1:11" ht="12" x14ac:dyDescent="0.4">
      <c r="A12" s="75" t="s">
        <v>98</v>
      </c>
      <c r="B12" s="80">
        <f t="shared" ref="B12:H12" si="2">B9+B10+B11</f>
        <v>0</v>
      </c>
      <c r="C12" s="80">
        <f t="shared" si="2"/>
        <v>0</v>
      </c>
      <c r="D12" s="80">
        <f t="shared" si="2"/>
        <v>0</v>
      </c>
      <c r="E12" s="80">
        <f t="shared" si="2"/>
        <v>2501751</v>
      </c>
      <c r="F12" s="80">
        <f t="shared" si="2"/>
        <v>-400280</v>
      </c>
      <c r="G12" s="80">
        <f t="shared" si="2"/>
        <v>0</v>
      </c>
      <c r="H12" s="80">
        <f t="shared" si="2"/>
        <v>-3054281</v>
      </c>
      <c r="I12" s="80">
        <f>SUM(B12:H12)</f>
        <v>-952810</v>
      </c>
      <c r="J12" s="80">
        <f>J9+J10+J11</f>
        <v>0</v>
      </c>
      <c r="K12" s="80">
        <f>K9+K10+K11</f>
        <v>-952810</v>
      </c>
    </row>
    <row r="13" spans="1:11" ht="12" x14ac:dyDescent="0.4">
      <c r="A13" s="68" t="s">
        <v>99</v>
      </c>
      <c r="B13" s="80">
        <f>B12+B8</f>
        <v>0</v>
      </c>
      <c r="C13" s="80">
        <f t="shared" ref="C13:K13" si="3">C12+C8</f>
        <v>0</v>
      </c>
      <c r="D13" s="80">
        <f t="shared" si="3"/>
        <v>-199779921</v>
      </c>
      <c r="E13" s="80">
        <f t="shared" si="3"/>
        <v>2501751</v>
      </c>
      <c r="F13" s="80">
        <f t="shared" si="3"/>
        <v>-400280</v>
      </c>
      <c r="G13" s="80">
        <f t="shared" si="3"/>
        <v>0</v>
      </c>
      <c r="H13" s="80">
        <f t="shared" si="3"/>
        <v>-3054281</v>
      </c>
      <c r="I13" s="80">
        <f t="shared" si="3"/>
        <v>-200732731</v>
      </c>
      <c r="J13" s="80">
        <f t="shared" si="3"/>
        <v>1192529</v>
      </c>
      <c r="K13" s="80">
        <f t="shared" si="3"/>
        <v>-199540202</v>
      </c>
    </row>
    <row r="14" spans="1:11" ht="20" x14ac:dyDescent="0.2">
      <c r="A14" s="35" t="s">
        <v>154</v>
      </c>
      <c r="B14" s="79">
        <v>0</v>
      </c>
      <c r="C14" s="79">
        <v>0</v>
      </c>
      <c r="D14" s="79">
        <v>8189987</v>
      </c>
      <c r="E14" s="79">
        <v>-8189987</v>
      </c>
      <c r="F14" s="79">
        <v>0</v>
      </c>
      <c r="G14" s="79">
        <v>0</v>
      </c>
      <c r="H14" s="79">
        <v>0</v>
      </c>
      <c r="I14" s="79">
        <f t="shared" si="0"/>
        <v>0</v>
      </c>
      <c r="J14" s="79">
        <v>0</v>
      </c>
      <c r="K14" s="79">
        <f t="shared" si="1"/>
        <v>0</v>
      </c>
    </row>
    <row r="15" spans="1:11" ht="20" x14ac:dyDescent="0.2">
      <c r="A15" s="35" t="s">
        <v>155</v>
      </c>
      <c r="B15" s="79">
        <v>0</v>
      </c>
      <c r="C15" s="79">
        <v>0</v>
      </c>
      <c r="D15" s="79">
        <v>0</v>
      </c>
      <c r="E15" s="79">
        <v>0</v>
      </c>
      <c r="F15" s="79">
        <v>1310398</v>
      </c>
      <c r="G15" s="79">
        <v>0</v>
      </c>
      <c r="H15" s="79">
        <v>0</v>
      </c>
      <c r="I15" s="79">
        <f t="shared" si="0"/>
        <v>1310398</v>
      </c>
      <c r="J15" s="79">
        <v>0</v>
      </c>
      <c r="K15" s="79">
        <f t="shared" si="1"/>
        <v>1310398</v>
      </c>
    </row>
    <row r="16" spans="1:11" ht="12" x14ac:dyDescent="0.4">
      <c r="A16" s="68" t="s">
        <v>40</v>
      </c>
      <c r="B16" s="78">
        <f>B7+B15+B13+B14</f>
        <v>1463323897</v>
      </c>
      <c r="C16" s="78">
        <f t="shared" ref="C16:K16" si="4">C7+C15+C13+C14</f>
        <v>74050518</v>
      </c>
      <c r="D16" s="78">
        <f t="shared" si="4"/>
        <v>-1706362316</v>
      </c>
      <c r="E16" s="78">
        <f t="shared" si="4"/>
        <v>149619175</v>
      </c>
      <c r="F16" s="78">
        <f t="shared" si="4"/>
        <v>-24208516</v>
      </c>
      <c r="G16" s="78">
        <f t="shared" si="4"/>
        <v>-596832659</v>
      </c>
      <c r="H16" s="78">
        <f t="shared" si="4"/>
        <v>1043782894</v>
      </c>
      <c r="I16" s="78">
        <f t="shared" si="4"/>
        <v>403372993</v>
      </c>
      <c r="J16" s="78">
        <f t="shared" si="4"/>
        <v>17924067</v>
      </c>
      <c r="K16" s="78">
        <f t="shared" si="4"/>
        <v>421297060</v>
      </c>
    </row>
    <row r="17" spans="1:11" x14ac:dyDescent="0.2">
      <c r="A17" s="87"/>
      <c r="B17" s="79"/>
      <c r="C17" s="79"/>
      <c r="D17" s="79"/>
      <c r="E17" s="79"/>
      <c r="F17" s="79"/>
      <c r="G17" s="79"/>
      <c r="H17" s="79"/>
      <c r="I17" s="79"/>
      <c r="J17" s="79"/>
      <c r="K17" s="79"/>
    </row>
    <row r="18" spans="1:11" x14ac:dyDescent="0.2">
      <c r="A18" s="87"/>
      <c r="B18" s="79"/>
      <c r="C18" s="79"/>
      <c r="D18" s="79"/>
      <c r="E18" s="79"/>
      <c r="F18" s="79"/>
      <c r="G18" s="79"/>
      <c r="H18" s="79"/>
      <c r="I18" s="79"/>
      <c r="J18" s="79"/>
      <c r="K18" s="79"/>
    </row>
    <row r="19" spans="1:11" ht="12" x14ac:dyDescent="0.4">
      <c r="A19" s="68" t="s">
        <v>102</v>
      </c>
      <c r="B19" s="78">
        <f>B16</f>
        <v>1463323897</v>
      </c>
      <c r="C19" s="78">
        <f t="shared" ref="C19:J19" si="5">C16</f>
        <v>74050518</v>
      </c>
      <c r="D19" s="78">
        <f t="shared" si="5"/>
        <v>-1706362316</v>
      </c>
      <c r="E19" s="78">
        <f t="shared" si="5"/>
        <v>149619175</v>
      </c>
      <c r="F19" s="78">
        <f t="shared" si="5"/>
        <v>-24208516</v>
      </c>
      <c r="G19" s="78">
        <f t="shared" si="5"/>
        <v>-596832659</v>
      </c>
      <c r="H19" s="78">
        <f>H16</f>
        <v>1043782894</v>
      </c>
      <c r="I19" s="78">
        <f t="shared" ref="I19:I24" si="6">SUM(B19:H19)</f>
        <v>403372993</v>
      </c>
      <c r="J19" s="78">
        <f t="shared" si="5"/>
        <v>17924067</v>
      </c>
      <c r="K19" s="78">
        <f>I19+J19</f>
        <v>421297060</v>
      </c>
    </row>
    <row r="20" spans="1:11" x14ac:dyDescent="0.2">
      <c r="A20" s="73" t="s">
        <v>103</v>
      </c>
      <c r="B20" s="79">
        <v>0</v>
      </c>
      <c r="C20" s="79">
        <v>0</v>
      </c>
      <c r="D20" s="79">
        <v>-185855571.72846028</v>
      </c>
      <c r="E20" s="79">
        <v>0</v>
      </c>
      <c r="F20" s="79">
        <v>0</v>
      </c>
      <c r="G20" s="79">
        <v>0</v>
      </c>
      <c r="H20" s="79">
        <v>0</v>
      </c>
      <c r="I20" s="79">
        <f t="shared" si="6"/>
        <v>-185855571.72846028</v>
      </c>
      <c r="J20" s="79">
        <v>-928323.3235583629</v>
      </c>
      <c r="K20" s="79">
        <f>I20+J20</f>
        <v>-186783895.05201864</v>
      </c>
    </row>
    <row r="21" spans="1:11" ht="10.5" x14ac:dyDescent="0.25">
      <c r="A21" s="74" t="s">
        <v>132</v>
      </c>
      <c r="B21" s="79">
        <v>0</v>
      </c>
      <c r="C21" s="79">
        <v>0</v>
      </c>
      <c r="D21" s="79">
        <v>0</v>
      </c>
      <c r="E21" s="79">
        <v>233240214.82356367</v>
      </c>
      <c r="F21" s="79">
        <v>0</v>
      </c>
      <c r="G21" s="79">
        <v>0</v>
      </c>
      <c r="H21" s="79">
        <v>0</v>
      </c>
      <c r="I21" s="79">
        <f t="shared" si="6"/>
        <v>233240214.82356367</v>
      </c>
      <c r="J21" s="81">
        <v>0</v>
      </c>
      <c r="K21" s="79">
        <f t="shared" ref="K21:K22" si="7">I21+J21</f>
        <v>233240214.82356367</v>
      </c>
    </row>
    <row r="22" spans="1:11" ht="10.5" x14ac:dyDescent="0.25">
      <c r="A22" s="35" t="s">
        <v>133</v>
      </c>
      <c r="B22" s="79">
        <v>0</v>
      </c>
      <c r="C22" s="79">
        <v>0</v>
      </c>
      <c r="D22" s="79">
        <v>0</v>
      </c>
      <c r="E22" s="79">
        <v>0</v>
      </c>
      <c r="F22" s="79">
        <v>-37331164.371770181</v>
      </c>
      <c r="G22" s="79">
        <v>0</v>
      </c>
      <c r="H22" s="79">
        <v>0</v>
      </c>
      <c r="I22" s="79">
        <f t="shared" si="6"/>
        <v>-37331164.371770181</v>
      </c>
      <c r="J22" s="81">
        <v>0</v>
      </c>
      <c r="K22" s="79">
        <f t="shared" si="7"/>
        <v>-37331164.371770181</v>
      </c>
    </row>
    <row r="23" spans="1:11" x14ac:dyDescent="0.2">
      <c r="A23" s="73" t="s">
        <v>75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23600512.319999997</v>
      </c>
      <c r="I23" s="79">
        <f t="shared" si="6"/>
        <v>23600512.319999997</v>
      </c>
      <c r="J23" s="79">
        <v>0</v>
      </c>
      <c r="K23" s="79">
        <f>I23+J23</f>
        <v>23600512.319999997</v>
      </c>
    </row>
    <row r="24" spans="1:11" ht="20" x14ac:dyDescent="0.2">
      <c r="A24" s="35" t="s">
        <v>156</v>
      </c>
      <c r="B24" s="79">
        <v>0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  <c r="H24" s="79">
        <v>6713304.1228815848</v>
      </c>
      <c r="I24" s="79">
        <f t="shared" si="6"/>
        <v>6713304.1228815848</v>
      </c>
      <c r="J24" s="79">
        <v>0</v>
      </c>
      <c r="K24" s="79">
        <f>I24+J24</f>
        <v>6713304.1228815848</v>
      </c>
    </row>
    <row r="25" spans="1:11" ht="12" x14ac:dyDescent="0.4">
      <c r="A25" s="75" t="s">
        <v>98</v>
      </c>
      <c r="B25" s="78">
        <f>B23+B24</f>
        <v>0</v>
      </c>
      <c r="C25" s="78">
        <f t="shared" ref="C25:G25" si="8">C23+C24</f>
        <v>0</v>
      </c>
      <c r="D25" s="78">
        <f t="shared" si="8"/>
        <v>0</v>
      </c>
      <c r="E25" s="78">
        <f t="shared" ref="E25:F25" si="9">E23+E24+E21+E22</f>
        <v>233240214.82356367</v>
      </c>
      <c r="F25" s="78">
        <f t="shared" si="9"/>
        <v>-37331164.371770181</v>
      </c>
      <c r="G25" s="78">
        <f t="shared" si="8"/>
        <v>0</v>
      </c>
      <c r="H25" s="78">
        <f t="shared" ref="H25:K25" si="10">H23+H24+H21+H22</f>
        <v>30313816.44288158</v>
      </c>
      <c r="I25" s="78">
        <f t="shared" si="10"/>
        <v>226222866.89467508</v>
      </c>
      <c r="J25" s="78">
        <f t="shared" si="10"/>
        <v>0</v>
      </c>
      <c r="K25" s="78">
        <f t="shared" si="10"/>
        <v>226222866.89467508</v>
      </c>
    </row>
    <row r="26" spans="1:11" ht="12" x14ac:dyDescent="0.4">
      <c r="A26" s="68" t="s">
        <v>99</v>
      </c>
      <c r="B26" s="78">
        <f t="shared" ref="B26:J26" si="11">B25+B20</f>
        <v>0</v>
      </c>
      <c r="C26" s="78">
        <f t="shared" si="11"/>
        <v>0</v>
      </c>
      <c r="D26" s="78">
        <f t="shared" si="11"/>
        <v>-185855571.72846028</v>
      </c>
      <c r="E26" s="78">
        <f t="shared" si="11"/>
        <v>233240214.82356367</v>
      </c>
      <c r="F26" s="78">
        <f t="shared" si="11"/>
        <v>-37331164.371770181</v>
      </c>
      <c r="G26" s="78">
        <f t="shared" si="11"/>
        <v>0</v>
      </c>
      <c r="H26" s="78">
        <f t="shared" si="11"/>
        <v>30313816.44288158</v>
      </c>
      <c r="I26" s="78">
        <f t="shared" si="11"/>
        <v>40367295.166214794</v>
      </c>
      <c r="J26" s="78">
        <f t="shared" si="11"/>
        <v>-928323.3235583629</v>
      </c>
      <c r="K26" s="78">
        <f>K25+K20</f>
        <v>39438971.842656434</v>
      </c>
    </row>
    <row r="27" spans="1:11" ht="20" x14ac:dyDescent="0.2">
      <c r="A27" s="76" t="s">
        <v>100</v>
      </c>
      <c r="B27" s="79">
        <v>0</v>
      </c>
      <c r="C27" s="79">
        <v>0</v>
      </c>
      <c r="D27" s="79">
        <v>11527833.217258684</v>
      </c>
      <c r="E27" s="79">
        <v>-11527833.217258684</v>
      </c>
      <c r="F27" s="79">
        <v>0</v>
      </c>
      <c r="G27" s="79">
        <v>0</v>
      </c>
      <c r="H27" s="79">
        <v>0</v>
      </c>
      <c r="I27" s="79">
        <f>SUM(B27:H27)</f>
        <v>0</v>
      </c>
      <c r="J27" s="79">
        <v>0</v>
      </c>
      <c r="K27" s="79">
        <f>I27+J27</f>
        <v>0</v>
      </c>
    </row>
    <row r="28" spans="1:11" ht="20" x14ac:dyDescent="0.2">
      <c r="A28" s="73" t="s">
        <v>101</v>
      </c>
      <c r="B28" s="79">
        <v>0</v>
      </c>
      <c r="C28" s="79">
        <v>0</v>
      </c>
      <c r="D28" s="79">
        <v>0</v>
      </c>
      <c r="E28" s="79">
        <v>0</v>
      </c>
      <c r="F28" s="79">
        <v>1844453.9245761142</v>
      </c>
      <c r="G28" s="79">
        <v>0</v>
      </c>
      <c r="H28" s="79">
        <v>0</v>
      </c>
      <c r="I28" s="79">
        <f>SUM(B28:H28)</f>
        <v>1844453.9245761142</v>
      </c>
      <c r="J28" s="79">
        <v>0</v>
      </c>
      <c r="K28" s="79">
        <f>I28+J28</f>
        <v>1844453.9245761142</v>
      </c>
    </row>
    <row r="29" spans="1:11" x14ac:dyDescent="0.2">
      <c r="A29" s="73" t="s">
        <v>134</v>
      </c>
      <c r="B29" s="79">
        <v>-582221647</v>
      </c>
      <c r="C29" s="79">
        <v>0</v>
      </c>
      <c r="D29" s="79">
        <v>582221647</v>
      </c>
      <c r="E29" s="79">
        <v>0</v>
      </c>
      <c r="F29" s="79">
        <v>0</v>
      </c>
      <c r="G29" s="79">
        <v>0</v>
      </c>
      <c r="H29" s="79">
        <v>0</v>
      </c>
      <c r="I29" s="79">
        <f>SUM(B29:H29)</f>
        <v>0</v>
      </c>
      <c r="J29" s="79">
        <v>0</v>
      </c>
      <c r="K29" s="79">
        <f>I29+J29</f>
        <v>0</v>
      </c>
    </row>
    <row r="30" spans="1:11" ht="12" x14ac:dyDescent="0.4">
      <c r="A30" s="68" t="s">
        <v>135</v>
      </c>
      <c r="B30" s="78">
        <f t="shared" ref="B30:D30" si="12">B19+B26+B27+B28+B29</f>
        <v>881102250</v>
      </c>
      <c r="C30" s="78">
        <f t="shared" si="12"/>
        <v>74050518</v>
      </c>
      <c r="D30" s="78">
        <f t="shared" si="12"/>
        <v>-1298468407.5112016</v>
      </c>
      <c r="E30" s="78">
        <f>E19+E26+E27+E28+E29</f>
        <v>371331556.606305</v>
      </c>
      <c r="F30" s="78">
        <f t="shared" ref="F30:H30" si="13">F19+F26+F27+F28+F29</f>
        <v>-59695226.44719407</v>
      </c>
      <c r="G30" s="78">
        <f t="shared" si="13"/>
        <v>-596832659</v>
      </c>
      <c r="H30" s="78">
        <f t="shared" si="13"/>
        <v>1074096710.4428816</v>
      </c>
      <c r="I30" s="78">
        <f>I19+I26+I27+I28+I29</f>
        <v>445584742.09079093</v>
      </c>
      <c r="J30" s="78">
        <f t="shared" ref="J30:K30" si="14">J19+J26+J27+J28+J29</f>
        <v>16995743.676441636</v>
      </c>
      <c r="K30" s="78">
        <f t="shared" si="14"/>
        <v>462580485.76723254</v>
      </c>
    </row>
    <row r="32" spans="1:11" ht="10.5" x14ac:dyDescent="0.25">
      <c r="A32" s="89" t="s">
        <v>105</v>
      </c>
    </row>
    <row r="33" spans="1:11" ht="40.5" x14ac:dyDescent="0.55000000000000004">
      <c r="A33" s="87"/>
      <c r="B33" s="77" t="s">
        <v>96</v>
      </c>
      <c r="C33" s="77" t="s">
        <v>11</v>
      </c>
      <c r="D33" s="77" t="s">
        <v>13</v>
      </c>
      <c r="E33" s="77" t="s">
        <v>28</v>
      </c>
      <c r="F33" s="77" t="s">
        <v>74</v>
      </c>
      <c r="G33" s="77" t="s">
        <v>57</v>
      </c>
      <c r="H33" s="77" t="s">
        <v>12</v>
      </c>
      <c r="I33" s="77" t="s">
        <v>58</v>
      </c>
      <c r="J33" s="77" t="s">
        <v>59</v>
      </c>
      <c r="K33" s="77" t="s">
        <v>29</v>
      </c>
    </row>
    <row r="34" spans="1:11" ht="12" x14ac:dyDescent="0.4">
      <c r="A34" s="68" t="s">
        <v>97</v>
      </c>
      <c r="B34" s="78">
        <v>6395749756.6178999</v>
      </c>
      <c r="C34" s="78">
        <v>323652598.32260001</v>
      </c>
      <c r="D34" s="78">
        <v>-6620615646.7474012</v>
      </c>
      <c r="E34" s="78">
        <v>678802101.25770009</v>
      </c>
      <c r="F34" s="78">
        <v>-109786013.62380001</v>
      </c>
      <c r="G34" s="78">
        <v>-2608576502.6912999</v>
      </c>
      <c r="H34" s="78">
        <v>4575411236.4724998</v>
      </c>
      <c r="I34" s="78">
        <f>SUM(B34:H34)</f>
        <v>2634637529.6081991</v>
      </c>
      <c r="J34" s="78">
        <v>73128533.136600003</v>
      </c>
      <c r="K34" s="78">
        <f>I34+J34</f>
        <v>2707766062.7447991</v>
      </c>
    </row>
    <row r="35" spans="1:11" x14ac:dyDescent="0.2">
      <c r="A35" s="73" t="s">
        <v>42</v>
      </c>
      <c r="B35" s="79">
        <v>0</v>
      </c>
      <c r="C35" s="79">
        <v>0</v>
      </c>
      <c r="D35" s="79">
        <v>-873178100.7147001</v>
      </c>
      <c r="E35" s="79">
        <v>0</v>
      </c>
      <c r="F35" s="79">
        <v>0</v>
      </c>
      <c r="G35" s="79">
        <v>0</v>
      </c>
      <c r="H35" s="79">
        <v>0</v>
      </c>
      <c r="I35" s="79">
        <f t="shared" ref="I35:I54" si="15">SUM(B35:H35)</f>
        <v>-873178100.7147001</v>
      </c>
      <c r="J35" s="79">
        <v>5212184.5003000004</v>
      </c>
      <c r="K35" s="79">
        <f>I35+J35</f>
        <v>-867965916.21440005</v>
      </c>
    </row>
    <row r="36" spans="1:11" ht="20" x14ac:dyDescent="0.2">
      <c r="A36" s="35" t="s">
        <v>156</v>
      </c>
      <c r="B36" s="79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-13349346.966700001</v>
      </c>
      <c r="I36" s="79">
        <f t="shared" si="15"/>
        <v>-13349346.966700001</v>
      </c>
      <c r="J36" s="79">
        <v>0</v>
      </c>
      <c r="K36" s="79">
        <f t="shared" ref="K36:K56" si="16">I36+J36</f>
        <v>-13349346.966700001</v>
      </c>
    </row>
    <row r="37" spans="1:11" x14ac:dyDescent="0.2">
      <c r="A37" s="74" t="s">
        <v>132</v>
      </c>
      <c r="B37" s="79">
        <v>0</v>
      </c>
      <c r="C37" s="79">
        <v>0</v>
      </c>
      <c r="D37" s="79">
        <v>0</v>
      </c>
      <c r="E37" s="79">
        <v>10934403.095700001</v>
      </c>
      <c r="F37" s="79">
        <v>0</v>
      </c>
      <c r="G37" s="79">
        <v>0</v>
      </c>
      <c r="H37" s="79">
        <v>0</v>
      </c>
      <c r="I37" s="79">
        <f t="shared" si="15"/>
        <v>10934403.095700001</v>
      </c>
      <c r="J37" s="79">
        <v>0</v>
      </c>
      <c r="K37" s="79">
        <f t="shared" si="16"/>
        <v>10934403.095700001</v>
      </c>
    </row>
    <row r="38" spans="1:11" x14ac:dyDescent="0.2">
      <c r="A38" s="88" t="s">
        <v>133</v>
      </c>
      <c r="B38" s="79">
        <v>0</v>
      </c>
      <c r="C38" s="79">
        <v>0</v>
      </c>
      <c r="D38" s="79">
        <v>0</v>
      </c>
      <c r="E38" s="79">
        <v>0</v>
      </c>
      <c r="F38" s="79">
        <v>-1749503.7960000001</v>
      </c>
      <c r="G38" s="79">
        <v>0</v>
      </c>
      <c r="H38" s="79">
        <v>0</v>
      </c>
      <c r="I38" s="79">
        <f t="shared" si="15"/>
        <v>-1749503.7960000001</v>
      </c>
      <c r="J38" s="79">
        <v>0</v>
      </c>
      <c r="K38" s="79">
        <f t="shared" si="16"/>
        <v>-1749503.7960000001</v>
      </c>
    </row>
    <row r="39" spans="1:11" ht="12" x14ac:dyDescent="0.4">
      <c r="A39" s="75" t="s">
        <v>98</v>
      </c>
      <c r="B39" s="78">
        <f t="shared" ref="B39:H39" si="17">B36+B37+B38</f>
        <v>0</v>
      </c>
      <c r="C39" s="78">
        <f t="shared" si="17"/>
        <v>0</v>
      </c>
      <c r="D39" s="78">
        <f t="shared" si="17"/>
        <v>0</v>
      </c>
      <c r="E39" s="78">
        <f t="shared" si="17"/>
        <v>10934403.095700001</v>
      </c>
      <c r="F39" s="78">
        <f t="shared" si="17"/>
        <v>-1749503.7960000001</v>
      </c>
      <c r="G39" s="78">
        <f t="shared" si="17"/>
        <v>0</v>
      </c>
      <c r="H39" s="78">
        <f t="shared" si="17"/>
        <v>-13349346.966700001</v>
      </c>
      <c r="I39" s="78">
        <f>SUM(B39:H39)</f>
        <v>-4164447.6669999994</v>
      </c>
      <c r="J39" s="78">
        <f>J36+J37+J38</f>
        <v>0</v>
      </c>
      <c r="K39" s="78">
        <f>K36+K37+K38</f>
        <v>-4164447.6669999994</v>
      </c>
    </row>
    <row r="40" spans="1:11" ht="12" x14ac:dyDescent="0.4">
      <c r="A40" s="68" t="s">
        <v>99</v>
      </c>
      <c r="B40" s="78">
        <f>B39+B35</f>
        <v>0</v>
      </c>
      <c r="C40" s="78">
        <f t="shared" ref="C40:K40" si="18">C39+C35</f>
        <v>0</v>
      </c>
      <c r="D40" s="78">
        <f t="shared" si="18"/>
        <v>-873178100.7147001</v>
      </c>
      <c r="E40" s="78">
        <f t="shared" si="18"/>
        <v>10934403.095700001</v>
      </c>
      <c r="F40" s="78">
        <f t="shared" si="18"/>
        <v>-1749503.7960000001</v>
      </c>
      <c r="G40" s="78">
        <f t="shared" si="18"/>
        <v>0</v>
      </c>
      <c r="H40" s="78">
        <f t="shared" si="18"/>
        <v>-13349346.966700001</v>
      </c>
      <c r="I40" s="78">
        <f t="shared" si="18"/>
        <v>-877342548.38170016</v>
      </c>
      <c r="J40" s="78">
        <f t="shared" si="18"/>
        <v>5212184.5003000004</v>
      </c>
      <c r="K40" s="78">
        <f t="shared" si="18"/>
        <v>-872130363.88140011</v>
      </c>
    </row>
    <row r="41" spans="1:11" ht="20" x14ac:dyDescent="0.2">
      <c r="A41" s="88" t="s">
        <v>100</v>
      </c>
      <c r="B41" s="79">
        <v>0</v>
      </c>
      <c r="C41" s="79">
        <v>0</v>
      </c>
      <c r="D41" s="79">
        <v>35795976.1809</v>
      </c>
      <c r="E41" s="79">
        <v>-35795976.1809</v>
      </c>
      <c r="F41" s="79">
        <v>0</v>
      </c>
      <c r="G41" s="79">
        <v>0</v>
      </c>
      <c r="H41" s="79">
        <v>0</v>
      </c>
      <c r="I41" s="79">
        <f t="shared" ref="I41:I42" si="19">SUM(B41:H41)</f>
        <v>0</v>
      </c>
      <c r="J41" s="79">
        <v>0</v>
      </c>
      <c r="K41" s="79">
        <f t="shared" ref="K41" si="20">I41+J41</f>
        <v>0</v>
      </c>
    </row>
    <row r="42" spans="1:11" ht="20" x14ac:dyDescent="0.2">
      <c r="A42" s="76" t="s">
        <v>101</v>
      </c>
      <c r="B42" s="79">
        <v>0</v>
      </c>
      <c r="C42" s="79">
        <v>0</v>
      </c>
      <c r="D42" s="79">
        <v>0</v>
      </c>
      <c r="E42" s="79">
        <v>0</v>
      </c>
      <c r="F42" s="79">
        <v>5727356.5386000006</v>
      </c>
      <c r="G42" s="79">
        <v>0</v>
      </c>
      <c r="H42" s="79">
        <v>0</v>
      </c>
      <c r="I42" s="79">
        <f t="shared" si="19"/>
        <v>5727356.5386000006</v>
      </c>
      <c r="J42" s="79">
        <v>0</v>
      </c>
      <c r="K42" s="79">
        <f>I42+J42</f>
        <v>5727356.5386000006</v>
      </c>
    </row>
    <row r="43" spans="1:11" ht="12" x14ac:dyDescent="0.4">
      <c r="A43" s="68" t="s">
        <v>40</v>
      </c>
      <c r="B43" s="78">
        <f>B34+B42+B40+B41</f>
        <v>6395749756.6178999</v>
      </c>
      <c r="C43" s="78">
        <f t="shared" ref="C43:D43" si="21">C34+C42+C40+C41</f>
        <v>323652598.32260001</v>
      </c>
      <c r="D43" s="78">
        <f t="shared" si="21"/>
        <v>-7457997771.2812014</v>
      </c>
      <c r="E43" s="78">
        <f>E34+E42+E40+E41</f>
        <v>653940528.17250013</v>
      </c>
      <c r="F43" s="78">
        <f t="shared" ref="F43:H43" si="22">F34+F42+F40+F41</f>
        <v>-105808160.88120002</v>
      </c>
      <c r="G43" s="78">
        <f t="shared" si="22"/>
        <v>-2608576502.6912999</v>
      </c>
      <c r="H43" s="78">
        <f t="shared" si="22"/>
        <v>4562061889.5058002</v>
      </c>
      <c r="I43" s="78">
        <f>SUM(B43:H43)</f>
        <v>1763022337.7650995</v>
      </c>
      <c r="J43" s="78">
        <f t="shared" ref="J43:K43" si="23">J34+J42+J40+J41</f>
        <v>78340717.636900008</v>
      </c>
      <c r="K43" s="78">
        <f t="shared" si="23"/>
        <v>1841363055.401999</v>
      </c>
    </row>
    <row r="44" spans="1:11" x14ac:dyDescent="0.2">
      <c r="A44" s="87"/>
      <c r="B44" s="79"/>
      <c r="C44" s="79"/>
      <c r="D44" s="79"/>
      <c r="E44" s="79"/>
      <c r="F44" s="79"/>
      <c r="G44" s="79"/>
      <c r="H44" s="79"/>
      <c r="I44" s="79"/>
      <c r="J44" s="79"/>
      <c r="K44" s="79"/>
    </row>
    <row r="45" spans="1:11" x14ac:dyDescent="0.2">
      <c r="A45" s="87"/>
      <c r="B45" s="79"/>
      <c r="C45" s="79"/>
      <c r="D45" s="79"/>
      <c r="E45" s="79"/>
      <c r="F45" s="79"/>
      <c r="G45" s="79"/>
      <c r="H45" s="79"/>
      <c r="I45" s="79"/>
      <c r="J45" s="79"/>
      <c r="K45" s="79"/>
    </row>
    <row r="46" spans="1:11" ht="12" x14ac:dyDescent="0.4">
      <c r="A46" s="68" t="s">
        <v>102</v>
      </c>
      <c r="B46" s="78">
        <f>B43</f>
        <v>6395749756.6178999</v>
      </c>
      <c r="C46" s="78">
        <f t="shared" ref="C46:J46" si="24">C43</f>
        <v>323652598.32260001</v>
      </c>
      <c r="D46" s="78">
        <f>D43</f>
        <v>-7457997771.2812014</v>
      </c>
      <c r="E46" s="78">
        <f>E43</f>
        <v>653940528.17250013</v>
      </c>
      <c r="F46" s="78">
        <f t="shared" si="24"/>
        <v>-105808160.88120002</v>
      </c>
      <c r="G46" s="78">
        <f t="shared" si="24"/>
        <v>-2608576502.6912999</v>
      </c>
      <c r="H46" s="78">
        <f>H43</f>
        <v>4562061889.5058002</v>
      </c>
      <c r="I46" s="78">
        <f>SUM(B46:H46)</f>
        <v>1763022337.7650995</v>
      </c>
      <c r="J46" s="78">
        <f t="shared" si="24"/>
        <v>78340717.636900008</v>
      </c>
      <c r="K46" s="78">
        <f>I46+J46</f>
        <v>1841363055.4019995</v>
      </c>
    </row>
    <row r="47" spans="1:11" x14ac:dyDescent="0.2">
      <c r="A47" s="73" t="s">
        <v>103</v>
      </c>
      <c r="B47" s="79">
        <v>0</v>
      </c>
      <c r="C47" s="79">
        <v>0</v>
      </c>
      <c r="D47" s="79">
        <v>-812318947.35358143</v>
      </c>
      <c r="E47" s="79">
        <v>0</v>
      </c>
      <c r="F47" s="79">
        <v>0</v>
      </c>
      <c r="G47" s="79">
        <v>0</v>
      </c>
      <c r="H47" s="79">
        <v>0</v>
      </c>
      <c r="I47" s="79">
        <f t="shared" si="15"/>
        <v>-812318947.35358143</v>
      </c>
      <c r="J47" s="79">
        <v>-4057422.7502765371</v>
      </c>
      <c r="K47" s="79">
        <f t="shared" si="16"/>
        <v>-816376370.10385799</v>
      </c>
    </row>
    <row r="48" spans="1:11" ht="10.5" x14ac:dyDescent="0.25">
      <c r="A48" s="74" t="s">
        <v>132</v>
      </c>
      <c r="B48" s="79">
        <v>0</v>
      </c>
      <c r="C48" s="79">
        <v>0</v>
      </c>
      <c r="D48" s="79">
        <v>0</v>
      </c>
      <c r="E48" s="79">
        <v>1019423006.9293498</v>
      </c>
      <c r="F48" s="79">
        <v>0</v>
      </c>
      <c r="G48" s="79">
        <v>0</v>
      </c>
      <c r="H48" s="79">
        <v>0</v>
      </c>
      <c r="I48" s="79">
        <f t="shared" ref="I48:I49" si="25">SUM(B48:H48)</f>
        <v>1019423006.9293498</v>
      </c>
      <c r="J48" s="81">
        <v>0</v>
      </c>
      <c r="K48" s="79">
        <f t="shared" si="16"/>
        <v>1019423006.9293498</v>
      </c>
    </row>
    <row r="49" spans="1:11" ht="10.5" x14ac:dyDescent="0.25">
      <c r="A49" s="73" t="s">
        <v>133</v>
      </c>
      <c r="B49" s="79">
        <v>0</v>
      </c>
      <c r="C49" s="79">
        <v>0</v>
      </c>
      <c r="D49" s="79">
        <v>0</v>
      </c>
      <c r="E49" s="79">
        <v>0</v>
      </c>
      <c r="F49" s="79">
        <v>-163163320.11969593</v>
      </c>
      <c r="G49" s="79">
        <v>0</v>
      </c>
      <c r="H49" s="79">
        <v>0</v>
      </c>
      <c r="I49" s="79">
        <f t="shared" si="25"/>
        <v>-163163320.11969593</v>
      </c>
      <c r="J49" s="81">
        <v>0</v>
      </c>
      <c r="K49" s="79">
        <f t="shared" si="16"/>
        <v>-163163320.11969593</v>
      </c>
    </row>
    <row r="50" spans="1:11" x14ac:dyDescent="0.2">
      <c r="A50" s="73" t="s">
        <v>75</v>
      </c>
      <c r="B50" s="79">
        <v>0</v>
      </c>
      <c r="C50" s="79">
        <v>0</v>
      </c>
      <c r="D50" s="79">
        <v>0</v>
      </c>
      <c r="E50" s="79">
        <v>0</v>
      </c>
      <c r="F50" s="79">
        <v>0</v>
      </c>
      <c r="G50" s="79">
        <v>0</v>
      </c>
      <c r="H50" s="79">
        <v>103150762.05702399</v>
      </c>
      <c r="I50" s="79">
        <f t="shared" si="15"/>
        <v>103150762.05702399</v>
      </c>
      <c r="J50" s="79">
        <v>0</v>
      </c>
      <c r="K50" s="79">
        <f t="shared" si="16"/>
        <v>103150762.05702399</v>
      </c>
    </row>
    <row r="51" spans="1:11" ht="20" x14ac:dyDescent="0.2">
      <c r="A51" s="35" t="s">
        <v>156</v>
      </c>
      <c r="B51" s="79">
        <v>0</v>
      </c>
      <c r="C51" s="79">
        <v>0</v>
      </c>
      <c r="D51" s="79">
        <v>0</v>
      </c>
      <c r="E51" s="79">
        <v>0</v>
      </c>
      <c r="F51" s="79">
        <v>0</v>
      </c>
      <c r="G51" s="79">
        <v>0</v>
      </c>
      <c r="H51" s="79">
        <v>29341838.329878543</v>
      </c>
      <c r="I51" s="79">
        <f t="shared" ref="I51" si="26">SUM(B51:H51)</f>
        <v>29341838.329878543</v>
      </c>
      <c r="J51" s="79">
        <v>0</v>
      </c>
      <c r="K51" s="79">
        <f t="shared" si="16"/>
        <v>29341838.329878543</v>
      </c>
    </row>
    <row r="52" spans="1:11" ht="12" x14ac:dyDescent="0.4">
      <c r="A52" s="75" t="s">
        <v>98</v>
      </c>
      <c r="B52" s="78">
        <f>SUM(B48:B51)</f>
        <v>0</v>
      </c>
      <c r="C52" s="78">
        <f t="shared" ref="C52:K52" si="27">SUM(C48:C51)</f>
        <v>0</v>
      </c>
      <c r="D52" s="78">
        <f t="shared" si="27"/>
        <v>0</v>
      </c>
      <c r="E52" s="78">
        <f t="shared" si="27"/>
        <v>1019423006.9293498</v>
      </c>
      <c r="F52" s="78">
        <f t="shared" si="27"/>
        <v>-163163320.11969593</v>
      </c>
      <c r="G52" s="78">
        <f t="shared" si="27"/>
        <v>0</v>
      </c>
      <c r="H52" s="78">
        <f t="shared" si="27"/>
        <v>132492600.38690253</v>
      </c>
      <c r="I52" s="78">
        <f t="shared" si="27"/>
        <v>988752287.19655645</v>
      </c>
      <c r="J52" s="78">
        <f t="shared" si="27"/>
        <v>0</v>
      </c>
      <c r="K52" s="78">
        <f t="shared" si="27"/>
        <v>988752287.19655645</v>
      </c>
    </row>
    <row r="53" spans="1:11" ht="12" x14ac:dyDescent="0.4">
      <c r="A53" s="68" t="s">
        <v>99</v>
      </c>
      <c r="B53" s="78">
        <f t="shared" ref="B53:K53" si="28">B52+B47</f>
        <v>0</v>
      </c>
      <c r="C53" s="78">
        <f t="shared" si="28"/>
        <v>0</v>
      </c>
      <c r="D53" s="78">
        <f t="shared" si="28"/>
        <v>-812318947.35358143</v>
      </c>
      <c r="E53" s="78">
        <f t="shared" si="28"/>
        <v>1019423006.9293498</v>
      </c>
      <c r="F53" s="78">
        <f t="shared" si="28"/>
        <v>-163163320.11969593</v>
      </c>
      <c r="G53" s="78">
        <f t="shared" si="28"/>
        <v>0</v>
      </c>
      <c r="H53" s="78">
        <f t="shared" si="28"/>
        <v>132492600.38690253</v>
      </c>
      <c r="I53" s="78">
        <f t="shared" si="28"/>
        <v>176433339.84297502</v>
      </c>
      <c r="J53" s="78">
        <f t="shared" si="28"/>
        <v>-4057422.7502765371</v>
      </c>
      <c r="K53" s="78">
        <f t="shared" si="28"/>
        <v>172375917.09269845</v>
      </c>
    </row>
    <row r="54" spans="1:11" ht="20" x14ac:dyDescent="0.2">
      <c r="A54" s="76" t="s">
        <v>100</v>
      </c>
      <c r="B54" s="79">
        <v>0</v>
      </c>
      <c r="C54" s="79">
        <v>0</v>
      </c>
      <c r="D54" s="79">
        <v>50384697.162672535</v>
      </c>
      <c r="E54" s="79">
        <v>-50384697.162672535</v>
      </c>
      <c r="F54" s="79">
        <v>0</v>
      </c>
      <c r="G54" s="79">
        <v>0</v>
      </c>
      <c r="H54" s="79">
        <v>0</v>
      </c>
      <c r="I54" s="79">
        <f t="shared" si="15"/>
        <v>0</v>
      </c>
      <c r="J54" s="79">
        <v>0</v>
      </c>
      <c r="K54" s="79">
        <f t="shared" si="16"/>
        <v>0</v>
      </c>
    </row>
    <row r="55" spans="1:11" ht="20" x14ac:dyDescent="0.2">
      <c r="A55" s="73" t="s">
        <v>101</v>
      </c>
      <c r="B55" s="79">
        <v>0</v>
      </c>
      <c r="C55" s="79">
        <v>0</v>
      </c>
      <c r="D55" s="79">
        <v>0</v>
      </c>
      <c r="E55" s="79">
        <v>0</v>
      </c>
      <c r="F55" s="79">
        <v>8061552.4281448228</v>
      </c>
      <c r="G55" s="79">
        <v>0</v>
      </c>
      <c r="H55" s="79">
        <v>0</v>
      </c>
      <c r="I55" s="79">
        <f>SUM(B55:H55)</f>
        <v>8061552.4281448228</v>
      </c>
      <c r="J55" s="79">
        <v>0</v>
      </c>
      <c r="K55" s="79">
        <f t="shared" si="16"/>
        <v>8061552.4281448228</v>
      </c>
    </row>
    <row r="56" spans="1:11" x14ac:dyDescent="0.2">
      <c r="A56" s="73" t="s">
        <v>134</v>
      </c>
      <c r="B56" s="79">
        <v>-2544716151.7129002</v>
      </c>
      <c r="C56" s="79">
        <v>0</v>
      </c>
      <c r="D56" s="79">
        <v>2544716151.7129002</v>
      </c>
      <c r="E56" s="79">
        <v>0</v>
      </c>
      <c r="F56" s="79">
        <v>0</v>
      </c>
      <c r="G56" s="79">
        <v>0</v>
      </c>
      <c r="H56" s="79">
        <v>0</v>
      </c>
      <c r="I56" s="79">
        <f>SUM(B56:H56)</f>
        <v>0</v>
      </c>
      <c r="J56" s="79">
        <v>0</v>
      </c>
      <c r="K56" s="79">
        <f t="shared" si="16"/>
        <v>0</v>
      </c>
    </row>
    <row r="57" spans="1:11" ht="12" x14ac:dyDescent="0.4">
      <c r="A57" s="68" t="s">
        <v>135</v>
      </c>
      <c r="B57" s="78">
        <f>B46+B53+B54+B55+B56</f>
        <v>3851033604.9049997</v>
      </c>
      <c r="C57" s="78">
        <f t="shared" ref="C57:K57" si="29">C46+C53+C54+C55+C56</f>
        <v>323652598.32260001</v>
      </c>
      <c r="D57" s="78">
        <f t="shared" si="29"/>
        <v>-5675215869.7592096</v>
      </c>
      <c r="E57" s="78">
        <f t="shared" si="29"/>
        <v>1622978837.9391775</v>
      </c>
      <c r="F57" s="78">
        <f t="shared" si="29"/>
        <v>-260909928.57275116</v>
      </c>
      <c r="G57" s="78">
        <f t="shared" si="29"/>
        <v>-2608576502.6912999</v>
      </c>
      <c r="H57" s="78">
        <f t="shared" si="29"/>
        <v>4694554489.8927031</v>
      </c>
      <c r="I57" s="78">
        <f t="shared" si="29"/>
        <v>1947517230.0362196</v>
      </c>
      <c r="J57" s="78">
        <f t="shared" si="29"/>
        <v>74283294.886623472</v>
      </c>
      <c r="K57" s="78">
        <f t="shared" si="29"/>
        <v>2021800524.922843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ignoredErrors>
    <ignoredError sqref="B52:K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dcterms:created xsi:type="dcterms:W3CDTF">2020-11-16T06:27:53Z</dcterms:created>
  <dcterms:modified xsi:type="dcterms:W3CDTF">2022-04-29T11:28:04Z</dcterms:modified>
</cp:coreProperties>
</file>