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penea\AppData\Local\Microsoft\Windows\INetCache\Content.Outlook\7DU5FLD3\"/>
    </mc:Choice>
  </mc:AlternateContent>
  <bookViews>
    <workbookView xWindow="-120" yWindow="-120" windowWidth="29040" windowHeight="15840" tabRatio="832"/>
  </bookViews>
  <sheets>
    <sheet name="Index" sheetId="5" r:id="rId1"/>
    <sheet name="Stat. of financial positions " sheetId="1" r:id="rId2"/>
    <sheet name="Stat. of Income Statement" sheetId="2" r:id="rId3"/>
    <sheet name="Other comprehensive income" sheetId="6" r:id="rId4"/>
    <sheet name="Statement of cash flows" sheetId="4" r:id="rId5"/>
    <sheet name="Statement of changes in equity" sheetId="3" r:id="rId6"/>
  </sheets>
  <externalReferences>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6" i="3" l="1"/>
  <c r="D46" i="3"/>
  <c r="E46" i="3"/>
  <c r="F46" i="3"/>
  <c r="G46" i="3"/>
  <c r="H46" i="3"/>
  <c r="I46" i="3"/>
  <c r="J46" i="3"/>
  <c r="K46" i="3"/>
  <c r="B46" i="3"/>
  <c r="A28" i="3" l="1"/>
  <c r="A27" i="3"/>
  <c r="A24" i="3"/>
  <c r="A11" i="3"/>
  <c r="A10" i="3"/>
  <c r="A9" i="3"/>
  <c r="A8" i="3"/>
  <c r="A56" i="3"/>
  <c r="A55" i="3"/>
  <c r="A54" i="3"/>
  <c r="A51" i="3"/>
  <c r="A50" i="3"/>
  <c r="A49" i="3"/>
  <c r="A48" i="3"/>
  <c r="A47" i="3"/>
  <c r="A42" i="3"/>
  <c r="A41" i="3"/>
  <c r="A38" i="3"/>
  <c r="A37" i="3"/>
  <c r="A36" i="3"/>
  <c r="A35" i="3"/>
  <c r="C19" i="3"/>
  <c r="D19" i="3"/>
  <c r="E19" i="3"/>
  <c r="F19" i="3"/>
  <c r="G19" i="3"/>
  <c r="H19" i="3"/>
  <c r="J19" i="3"/>
  <c r="B19" i="3"/>
  <c r="D57" i="4"/>
  <c r="B57" i="4"/>
  <c r="D23" i="4"/>
  <c r="B23" i="4"/>
  <c r="E19" i="1" l="1"/>
  <c r="D19" i="1"/>
  <c r="C19" i="1"/>
  <c r="B19" i="1"/>
  <c r="I19" i="3" l="1"/>
  <c r="K19" i="3" l="1"/>
  <c r="K75" i="3" l="1"/>
  <c r="J75" i="3"/>
  <c r="I75" i="3"/>
  <c r="H75" i="3"/>
  <c r="G75" i="3"/>
  <c r="F75" i="3"/>
  <c r="E75" i="3"/>
  <c r="D75" i="3"/>
  <c r="C75" i="3"/>
  <c r="B75" i="3"/>
  <c r="K74" i="3"/>
  <c r="J74" i="3"/>
  <c r="I74" i="3"/>
  <c r="H74" i="3"/>
  <c r="G74" i="3"/>
  <c r="F74" i="3"/>
  <c r="E74" i="3"/>
  <c r="D74" i="3"/>
  <c r="C74" i="3"/>
  <c r="B74" i="3"/>
  <c r="J56" i="3"/>
  <c r="H56" i="3"/>
  <c r="G56" i="3"/>
  <c r="F56" i="3"/>
  <c r="E56" i="3"/>
  <c r="D56" i="3"/>
  <c r="C56" i="3"/>
  <c r="B56" i="3"/>
  <c r="J55" i="3"/>
  <c r="H55" i="3"/>
  <c r="G55" i="3"/>
  <c r="F55" i="3"/>
  <c r="E55" i="3"/>
  <c r="D55" i="3"/>
  <c r="C55" i="3"/>
  <c r="B55" i="3"/>
  <c r="J54" i="3"/>
  <c r="H54" i="3"/>
  <c r="G54" i="3"/>
  <c r="F54" i="3"/>
  <c r="E54" i="3"/>
  <c r="D54" i="3"/>
  <c r="C54" i="3"/>
  <c r="B54" i="3"/>
  <c r="J51" i="3"/>
  <c r="H51" i="3"/>
  <c r="G51" i="3"/>
  <c r="F51" i="3"/>
  <c r="E51" i="3"/>
  <c r="D51" i="3"/>
  <c r="C51" i="3"/>
  <c r="B51" i="3"/>
  <c r="J50" i="3"/>
  <c r="H50" i="3"/>
  <c r="G50" i="3"/>
  <c r="F50" i="3"/>
  <c r="E50" i="3"/>
  <c r="D50" i="3"/>
  <c r="C50" i="3"/>
  <c r="B50" i="3"/>
  <c r="J49" i="3"/>
  <c r="H49" i="3"/>
  <c r="G49" i="3"/>
  <c r="F49" i="3"/>
  <c r="E49" i="3"/>
  <c r="D49" i="3"/>
  <c r="C49" i="3"/>
  <c r="B49" i="3"/>
  <c r="J48" i="3"/>
  <c r="H48" i="3"/>
  <c r="G48" i="3"/>
  <c r="F48" i="3"/>
  <c r="E48" i="3"/>
  <c r="D48" i="3"/>
  <c r="C48" i="3"/>
  <c r="B48" i="3"/>
  <c r="J47" i="3"/>
  <c r="H47" i="3"/>
  <c r="G47" i="3"/>
  <c r="F47" i="3"/>
  <c r="E47" i="3"/>
  <c r="D47" i="3"/>
  <c r="C47" i="3"/>
  <c r="B47" i="3"/>
  <c r="J42" i="3"/>
  <c r="H42" i="3"/>
  <c r="G42" i="3"/>
  <c r="F42" i="3"/>
  <c r="E42" i="3"/>
  <c r="D42" i="3"/>
  <c r="C42" i="3"/>
  <c r="B42" i="3"/>
  <c r="J41" i="3"/>
  <c r="H41" i="3"/>
  <c r="G41" i="3"/>
  <c r="F41" i="3"/>
  <c r="E41" i="3"/>
  <c r="D41" i="3"/>
  <c r="C41" i="3"/>
  <c r="B41" i="3"/>
  <c r="J38" i="3"/>
  <c r="H38" i="3"/>
  <c r="G38" i="3"/>
  <c r="F38" i="3"/>
  <c r="E38" i="3"/>
  <c r="D38" i="3"/>
  <c r="C38" i="3"/>
  <c r="B38" i="3"/>
  <c r="J37" i="3"/>
  <c r="H37" i="3"/>
  <c r="G37" i="3"/>
  <c r="F37" i="3"/>
  <c r="E37" i="3"/>
  <c r="D37" i="3"/>
  <c r="C37" i="3"/>
  <c r="B37" i="3"/>
  <c r="J36" i="3"/>
  <c r="H36" i="3"/>
  <c r="G36" i="3"/>
  <c r="F36" i="3"/>
  <c r="E36" i="3"/>
  <c r="D36" i="3"/>
  <c r="C36" i="3"/>
  <c r="B36" i="3"/>
  <c r="J35" i="3"/>
  <c r="H35" i="3"/>
  <c r="G35" i="3"/>
  <c r="F35" i="3"/>
  <c r="E35" i="3"/>
  <c r="D35" i="3"/>
  <c r="C35" i="3"/>
  <c r="B35" i="3"/>
  <c r="J34" i="3"/>
  <c r="H34" i="3"/>
  <c r="G34" i="3"/>
  <c r="F34" i="3"/>
  <c r="E34" i="3"/>
  <c r="D34" i="3"/>
  <c r="C34" i="3"/>
  <c r="B34" i="3"/>
  <c r="J29" i="3"/>
  <c r="H29" i="3"/>
  <c r="G29" i="3"/>
  <c r="F29" i="3"/>
  <c r="E29" i="3"/>
  <c r="D29" i="3"/>
  <c r="C29" i="3"/>
  <c r="B29" i="3"/>
  <c r="J28" i="3"/>
  <c r="H28" i="3"/>
  <c r="G28" i="3"/>
  <c r="F28" i="3"/>
  <c r="E28" i="3"/>
  <c r="D28" i="3"/>
  <c r="C28" i="3"/>
  <c r="B28" i="3"/>
  <c r="J27" i="3"/>
  <c r="H27" i="3"/>
  <c r="G27" i="3"/>
  <c r="F27" i="3"/>
  <c r="E27" i="3"/>
  <c r="D27" i="3"/>
  <c r="C27" i="3"/>
  <c r="B27" i="3"/>
  <c r="J24" i="3"/>
  <c r="H24" i="3"/>
  <c r="G24" i="3"/>
  <c r="F24" i="3"/>
  <c r="E24" i="3"/>
  <c r="D24" i="3"/>
  <c r="C24" i="3"/>
  <c r="B24" i="3"/>
  <c r="J23" i="3"/>
  <c r="H23" i="3"/>
  <c r="G23" i="3"/>
  <c r="F23" i="3"/>
  <c r="E23" i="3"/>
  <c r="D23" i="3"/>
  <c r="C23" i="3"/>
  <c r="B23" i="3"/>
  <c r="J22" i="3"/>
  <c r="H22" i="3"/>
  <c r="G22" i="3"/>
  <c r="F22" i="3"/>
  <c r="E22" i="3"/>
  <c r="D22" i="3"/>
  <c r="C22" i="3"/>
  <c r="B22" i="3"/>
  <c r="J21" i="3"/>
  <c r="H21" i="3"/>
  <c r="G21" i="3"/>
  <c r="F21" i="3"/>
  <c r="E21" i="3"/>
  <c r="D21" i="3"/>
  <c r="C21" i="3"/>
  <c r="B21" i="3"/>
  <c r="J20" i="3"/>
  <c r="H20" i="3"/>
  <c r="G20" i="3"/>
  <c r="F20" i="3"/>
  <c r="E20" i="3"/>
  <c r="D20" i="3"/>
  <c r="C20" i="3"/>
  <c r="B20" i="3"/>
  <c r="J15" i="3"/>
  <c r="H15" i="3"/>
  <c r="G15" i="3"/>
  <c r="F15" i="3"/>
  <c r="E15" i="3"/>
  <c r="D15" i="3"/>
  <c r="C15" i="3"/>
  <c r="B15" i="3"/>
  <c r="J14" i="3"/>
  <c r="H14" i="3"/>
  <c r="G14" i="3"/>
  <c r="F14" i="3"/>
  <c r="E14" i="3"/>
  <c r="D14" i="3"/>
  <c r="C14" i="3"/>
  <c r="B14" i="3"/>
  <c r="J11" i="3"/>
  <c r="H11" i="3"/>
  <c r="G11" i="3"/>
  <c r="F11" i="3"/>
  <c r="E11" i="3"/>
  <c r="D11" i="3"/>
  <c r="C11" i="3"/>
  <c r="B11" i="3"/>
  <c r="J10" i="3"/>
  <c r="H10" i="3"/>
  <c r="G10" i="3"/>
  <c r="F10" i="3"/>
  <c r="E10" i="3"/>
  <c r="D10" i="3"/>
  <c r="C10" i="3"/>
  <c r="B10" i="3"/>
  <c r="J9" i="3"/>
  <c r="H9" i="3"/>
  <c r="G9" i="3"/>
  <c r="F9" i="3"/>
  <c r="E9" i="3"/>
  <c r="D9" i="3"/>
  <c r="C9" i="3"/>
  <c r="B9" i="3"/>
  <c r="J8" i="3"/>
  <c r="H8" i="3"/>
  <c r="G8" i="3"/>
  <c r="F8" i="3"/>
  <c r="E8" i="3"/>
  <c r="D8" i="3"/>
  <c r="C8" i="3"/>
  <c r="B8" i="3"/>
  <c r="J7" i="3"/>
  <c r="H7" i="3"/>
  <c r="G7" i="3"/>
  <c r="F7" i="3"/>
  <c r="E7" i="3"/>
  <c r="D7" i="3"/>
  <c r="C7" i="3"/>
  <c r="B7" i="3"/>
  <c r="E64" i="4"/>
  <c r="D64" i="4"/>
  <c r="C64" i="4"/>
  <c r="B64" i="4"/>
  <c r="E62" i="4"/>
  <c r="D62" i="4"/>
  <c r="C62" i="4"/>
  <c r="B62" i="4"/>
  <c r="E60" i="4"/>
  <c r="D60" i="4"/>
  <c r="C60" i="4"/>
  <c r="B60" i="4"/>
  <c r="E57" i="4"/>
  <c r="C57" i="4"/>
  <c r="E56" i="4"/>
  <c r="D56" i="4"/>
  <c r="C56" i="4"/>
  <c r="B56" i="4"/>
  <c r="E55" i="4"/>
  <c r="D55" i="4"/>
  <c r="C55" i="4"/>
  <c r="B55" i="4"/>
  <c r="E54" i="4"/>
  <c r="D54" i="4"/>
  <c r="C54" i="4"/>
  <c r="B54" i="4"/>
  <c r="E53" i="4"/>
  <c r="D53" i="4"/>
  <c r="C53" i="4"/>
  <c r="B53" i="4"/>
  <c r="E52" i="4"/>
  <c r="D52" i="4"/>
  <c r="C52" i="4"/>
  <c r="B52" i="4"/>
  <c r="E51" i="4"/>
  <c r="D51" i="4"/>
  <c r="C51" i="4"/>
  <c r="B51" i="4"/>
  <c r="E48" i="4"/>
  <c r="D48" i="4"/>
  <c r="C48" i="4"/>
  <c r="B48" i="4"/>
  <c r="E47" i="4"/>
  <c r="D47" i="4"/>
  <c r="C47" i="4"/>
  <c r="B47" i="4"/>
  <c r="E46" i="4"/>
  <c r="D46" i="4"/>
  <c r="C46" i="4"/>
  <c r="B46" i="4"/>
  <c r="E45" i="4"/>
  <c r="D45" i="4"/>
  <c r="C45" i="4"/>
  <c r="B45" i="4"/>
  <c r="E44" i="4"/>
  <c r="D44" i="4"/>
  <c r="C44" i="4"/>
  <c r="B44" i="4"/>
  <c r="E43" i="4"/>
  <c r="D43" i="4"/>
  <c r="C43" i="4"/>
  <c r="B43" i="4"/>
  <c r="E42" i="4"/>
  <c r="D42" i="4"/>
  <c r="C42" i="4"/>
  <c r="B42" i="4"/>
  <c r="E38" i="4"/>
  <c r="D38" i="4"/>
  <c r="C38" i="4"/>
  <c r="B38" i="4"/>
  <c r="E37" i="4"/>
  <c r="D37" i="4"/>
  <c r="C37" i="4"/>
  <c r="B37" i="4"/>
  <c r="E36" i="4"/>
  <c r="D36" i="4"/>
  <c r="C36" i="4"/>
  <c r="B36" i="4"/>
  <c r="E34" i="4"/>
  <c r="D34" i="4"/>
  <c r="C34" i="4"/>
  <c r="B34" i="4"/>
  <c r="E33" i="4"/>
  <c r="D33" i="4"/>
  <c r="C33" i="4"/>
  <c r="B33" i="4"/>
  <c r="E32" i="4"/>
  <c r="D32" i="4"/>
  <c r="C32" i="4"/>
  <c r="B32" i="4"/>
  <c r="E31" i="4"/>
  <c r="D31" i="4"/>
  <c r="C31" i="4"/>
  <c r="B31" i="4"/>
  <c r="E30" i="4"/>
  <c r="D30" i="4"/>
  <c r="C30" i="4"/>
  <c r="B30" i="4"/>
  <c r="E26" i="4"/>
  <c r="D26" i="4"/>
  <c r="C26" i="4"/>
  <c r="B26" i="4"/>
  <c r="E25" i="4"/>
  <c r="D25" i="4"/>
  <c r="C25" i="4"/>
  <c r="B25" i="4"/>
  <c r="E24" i="4"/>
  <c r="D24" i="4"/>
  <c r="C24" i="4"/>
  <c r="B24" i="4"/>
  <c r="E23" i="4"/>
  <c r="C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9" i="4"/>
  <c r="D9" i="4"/>
  <c r="C9" i="4"/>
  <c r="B9" i="4"/>
  <c r="E32" i="6"/>
  <c r="D32" i="6"/>
  <c r="C32" i="6"/>
  <c r="B32" i="6"/>
  <c r="E31" i="6"/>
  <c r="D31" i="6"/>
  <c r="C31" i="6"/>
  <c r="B31" i="6"/>
  <c r="E30" i="6"/>
  <c r="D30" i="6"/>
  <c r="C30" i="6"/>
  <c r="B30" i="6"/>
  <c r="E29" i="6"/>
  <c r="D29" i="6"/>
  <c r="C29" i="6"/>
  <c r="B29" i="6"/>
  <c r="E27" i="6"/>
  <c r="D27" i="6"/>
  <c r="C27" i="6"/>
  <c r="B27" i="6"/>
  <c r="E26" i="6"/>
  <c r="D26" i="6"/>
  <c r="C26" i="6"/>
  <c r="B26" i="6"/>
  <c r="E24" i="6"/>
  <c r="D24" i="6"/>
  <c r="C24" i="6"/>
  <c r="B24" i="6"/>
  <c r="E22" i="6"/>
  <c r="D22" i="6"/>
  <c r="C22" i="6"/>
  <c r="B22" i="6"/>
  <c r="E21" i="6"/>
  <c r="D21" i="6"/>
  <c r="C21" i="6"/>
  <c r="B21" i="6"/>
  <c r="E20" i="6"/>
  <c r="D20" i="6"/>
  <c r="C20" i="6"/>
  <c r="B20" i="6"/>
  <c r="E19" i="6"/>
  <c r="D19" i="6"/>
  <c r="C19" i="6"/>
  <c r="B19" i="6"/>
  <c r="E18" i="6"/>
  <c r="D18" i="6"/>
  <c r="C18" i="6"/>
  <c r="B18" i="6"/>
  <c r="E15" i="6"/>
  <c r="D15" i="6"/>
  <c r="C15" i="6"/>
  <c r="B15" i="6"/>
  <c r="E13" i="6"/>
  <c r="D13" i="6"/>
  <c r="C13" i="6"/>
  <c r="B13" i="6"/>
  <c r="E9" i="6"/>
  <c r="D9" i="6"/>
  <c r="C9" i="6"/>
  <c r="B9" i="6"/>
  <c r="E35" i="2"/>
  <c r="D35" i="2"/>
  <c r="C35" i="2"/>
  <c r="B35" i="2"/>
  <c r="E32" i="2"/>
  <c r="D32" i="2"/>
  <c r="C32" i="2"/>
  <c r="B32" i="2"/>
  <c r="E31" i="2"/>
  <c r="D31" i="2"/>
  <c r="C31" i="2"/>
  <c r="B31" i="2"/>
  <c r="E27" i="2"/>
  <c r="D27" i="2"/>
  <c r="C27" i="2"/>
  <c r="B27" i="2"/>
  <c r="E23" i="2"/>
  <c r="D23" i="2"/>
  <c r="C23" i="2"/>
  <c r="B23" i="2"/>
  <c r="E22" i="2"/>
  <c r="D22" i="2"/>
  <c r="C22" i="2"/>
  <c r="B22" i="2"/>
  <c r="E21" i="2"/>
  <c r="D21" i="2"/>
  <c r="C21" i="2"/>
  <c r="B21" i="2"/>
  <c r="E16" i="2"/>
  <c r="D16" i="2"/>
  <c r="C16" i="2"/>
  <c r="B16" i="2"/>
  <c r="E15" i="2"/>
  <c r="D15" i="2"/>
  <c r="C15" i="2"/>
  <c r="B15" i="2"/>
  <c r="E14" i="2"/>
  <c r="D14" i="2"/>
  <c r="C14" i="2"/>
  <c r="B14" i="2"/>
  <c r="E10" i="2"/>
  <c r="D10" i="2"/>
  <c r="C10" i="2"/>
  <c r="B10" i="2"/>
  <c r="E9" i="2"/>
  <c r="D9" i="2"/>
  <c r="C9" i="2"/>
  <c r="B9" i="2"/>
  <c r="E57" i="1"/>
  <c r="D57" i="1"/>
  <c r="C57" i="1"/>
  <c r="B57" i="1"/>
  <c r="E54" i="1"/>
  <c r="D54" i="1"/>
  <c r="C54" i="1"/>
  <c r="B54" i="1"/>
  <c r="E53" i="1"/>
  <c r="D53" i="1"/>
  <c r="C53" i="1"/>
  <c r="B53" i="1"/>
  <c r="E52" i="1"/>
  <c r="D52" i="1"/>
  <c r="C52" i="1"/>
  <c r="B52" i="1"/>
  <c r="E51" i="1"/>
  <c r="D51" i="1"/>
  <c r="C51" i="1"/>
  <c r="B51" i="1"/>
  <c r="E50" i="1"/>
  <c r="D50" i="1"/>
  <c r="C50" i="1"/>
  <c r="B50" i="1"/>
  <c r="E49" i="1"/>
  <c r="D49" i="1"/>
  <c r="C49" i="1"/>
  <c r="B49" i="1"/>
  <c r="E48" i="1"/>
  <c r="D48" i="1"/>
  <c r="C48" i="1"/>
  <c r="B48" i="1"/>
  <c r="E45" i="1"/>
  <c r="D45" i="1"/>
  <c r="C45" i="1"/>
  <c r="B45" i="1"/>
  <c r="E44" i="1"/>
  <c r="D44" i="1"/>
  <c r="C44" i="1"/>
  <c r="B44" i="1"/>
  <c r="E43" i="1"/>
  <c r="D43" i="1"/>
  <c r="C43" i="1"/>
  <c r="B43" i="1"/>
  <c r="E42" i="1"/>
  <c r="D42" i="1"/>
  <c r="C42" i="1"/>
  <c r="B42" i="1"/>
  <c r="E41" i="1"/>
  <c r="D41" i="1"/>
  <c r="C41" i="1"/>
  <c r="B41" i="1"/>
  <c r="E36" i="1"/>
  <c r="D36" i="1"/>
  <c r="C36" i="1"/>
  <c r="B36" i="1"/>
  <c r="E34" i="1"/>
  <c r="D34" i="1"/>
  <c r="C34" i="1"/>
  <c r="B34" i="1"/>
  <c r="E33" i="1"/>
  <c r="D33" i="1"/>
  <c r="C33" i="1"/>
  <c r="B33" i="1"/>
  <c r="E32" i="1"/>
  <c r="D32" i="1"/>
  <c r="C32" i="1"/>
  <c r="B32" i="1"/>
  <c r="E31" i="1"/>
  <c r="D31" i="1"/>
  <c r="C31" i="1"/>
  <c r="B31" i="1"/>
  <c r="E30" i="1"/>
  <c r="D30" i="1"/>
  <c r="C30" i="1"/>
  <c r="B30" i="1"/>
  <c r="E29" i="1"/>
  <c r="D29" i="1"/>
  <c r="C29" i="1"/>
  <c r="B29" i="1"/>
  <c r="E28" i="1"/>
  <c r="D28" i="1"/>
  <c r="C28" i="1"/>
  <c r="B28" i="1"/>
  <c r="E27" i="1"/>
  <c r="D27" i="1"/>
  <c r="C27" i="1"/>
  <c r="B27" i="1"/>
  <c r="E21" i="1"/>
  <c r="D21" i="1"/>
  <c r="C21" i="1"/>
  <c r="B21" i="1"/>
  <c r="E20" i="1"/>
  <c r="D20" i="1"/>
  <c r="C20" i="1"/>
  <c r="B20" i="1"/>
  <c r="E18" i="1"/>
  <c r="D18" i="1"/>
  <c r="C18" i="1"/>
  <c r="B18" i="1"/>
  <c r="E15" i="1"/>
  <c r="D15" i="1"/>
  <c r="C15" i="1"/>
  <c r="B15" i="1"/>
  <c r="E14" i="1"/>
  <c r="D14" i="1"/>
  <c r="C14" i="1"/>
  <c r="B14" i="1"/>
  <c r="E13" i="1"/>
  <c r="D13" i="1"/>
  <c r="C13" i="1"/>
  <c r="B13" i="1"/>
  <c r="E12" i="1"/>
  <c r="D12" i="1"/>
  <c r="C12" i="1"/>
  <c r="B12" i="1"/>
  <c r="E11" i="1"/>
  <c r="D11" i="1"/>
  <c r="C11" i="1"/>
  <c r="B11" i="1"/>
  <c r="E10" i="1"/>
  <c r="D10" i="1"/>
  <c r="C10" i="1"/>
  <c r="B10" i="1"/>
  <c r="E9" i="1"/>
  <c r="D9" i="1"/>
  <c r="C9" i="1"/>
  <c r="B9" i="1"/>
  <c r="D46" i="1" l="1"/>
  <c r="B22" i="1"/>
  <c r="E46" i="1"/>
  <c r="C25" i="3" l="1"/>
  <c r="C26" i="3" s="1"/>
  <c r="C12" i="3"/>
  <c r="C13" i="3" s="1"/>
  <c r="C52" i="3"/>
  <c r="C53" i="3" s="1"/>
  <c r="C39" i="3"/>
  <c r="C40" i="3" s="1"/>
  <c r="C43" i="3" s="1"/>
  <c r="C57" i="3" s="1"/>
  <c r="H25" i="3"/>
  <c r="H26" i="3" s="1"/>
  <c r="D12" i="3"/>
  <c r="D13" i="3" s="1"/>
  <c r="D39" i="3"/>
  <c r="D40" i="3" s="1"/>
  <c r="D43" i="3" s="1"/>
  <c r="B25" i="3"/>
  <c r="B26" i="3" s="1"/>
  <c r="I22" i="3"/>
  <c r="K22" i="3" s="1"/>
  <c r="I21" i="3"/>
  <c r="K21" i="3" s="1"/>
  <c r="I20" i="3"/>
  <c r="K20" i="3" s="1"/>
  <c r="I11" i="3"/>
  <c r="K11" i="3" s="1"/>
  <c r="I10" i="3"/>
  <c r="K10" i="3" s="1"/>
  <c r="I9" i="3"/>
  <c r="K9" i="3" s="1"/>
  <c r="I56" i="3"/>
  <c r="K56" i="3" s="1"/>
  <c r="I55" i="3"/>
  <c r="K55" i="3" s="1"/>
  <c r="I54" i="3"/>
  <c r="K54" i="3" s="1"/>
  <c r="B52" i="3"/>
  <c r="B53" i="3" s="1"/>
  <c r="I42" i="3"/>
  <c r="K42" i="3" s="1"/>
  <c r="I36" i="3"/>
  <c r="K36" i="3" s="1"/>
  <c r="I35" i="3"/>
  <c r="K35" i="3" s="1"/>
  <c r="H12" i="3"/>
  <c r="H13" i="3" s="1"/>
  <c r="H16" i="3" s="1"/>
  <c r="H30" i="3" s="1"/>
  <c r="J25" i="3"/>
  <c r="J26" i="3" s="1"/>
  <c r="J52" i="3"/>
  <c r="J53" i="3" s="1"/>
  <c r="I34" i="3"/>
  <c r="K34" i="3" s="1"/>
  <c r="J12" i="3"/>
  <c r="J13" i="3" s="1"/>
  <c r="J16" i="3" s="1"/>
  <c r="J39" i="3"/>
  <c r="J40" i="3" s="1"/>
  <c r="J43" i="3" s="1"/>
  <c r="H52" i="3"/>
  <c r="H53" i="3" s="1"/>
  <c r="H39" i="3"/>
  <c r="H40" i="3" s="1"/>
  <c r="G25" i="3"/>
  <c r="G26" i="3" s="1"/>
  <c r="G12" i="3"/>
  <c r="G13" i="3" s="1"/>
  <c r="G16" i="3" s="1"/>
  <c r="G52" i="3"/>
  <c r="G53" i="3" s="1"/>
  <c r="I47" i="3"/>
  <c r="K47" i="3" s="1"/>
  <c r="I37" i="3"/>
  <c r="K37" i="3" s="1"/>
  <c r="G39" i="3"/>
  <c r="G40" i="3" s="1"/>
  <c r="G43" i="3" s="1"/>
  <c r="B12" i="3"/>
  <c r="B13" i="3" s="1"/>
  <c r="I24" i="3"/>
  <c r="K24" i="3" s="1"/>
  <c r="F25" i="3"/>
  <c r="F26" i="3" s="1"/>
  <c r="F12" i="3"/>
  <c r="F13" i="3" s="1"/>
  <c r="F16" i="3" s="1"/>
  <c r="I48" i="3"/>
  <c r="K48" i="3" s="1"/>
  <c r="I38" i="3"/>
  <c r="K38" i="3" s="1"/>
  <c r="F39" i="3"/>
  <c r="F40" i="3" s="1"/>
  <c r="F43" i="3" s="1"/>
  <c r="C16" i="3"/>
  <c r="C30" i="3" s="1"/>
  <c r="I27" i="3"/>
  <c r="K27" i="3" s="1"/>
  <c r="E25" i="3"/>
  <c r="E26" i="3" s="1"/>
  <c r="I14" i="3"/>
  <c r="K14" i="3" s="1"/>
  <c r="E12" i="3"/>
  <c r="E13" i="3" s="1"/>
  <c r="E16" i="3" s="1"/>
  <c r="I49" i="3"/>
  <c r="K49" i="3" s="1"/>
  <c r="E52" i="3"/>
  <c r="E53" i="3" s="1"/>
  <c r="E39" i="3"/>
  <c r="E40" i="3" s="1"/>
  <c r="E43" i="3" s="1"/>
  <c r="I28" i="3"/>
  <c r="K28" i="3" s="1"/>
  <c r="D25" i="3"/>
  <c r="D26" i="3" s="1"/>
  <c r="I15" i="3"/>
  <c r="K15" i="3" s="1"/>
  <c r="I50" i="3"/>
  <c r="K50" i="3" s="1"/>
  <c r="D52" i="3"/>
  <c r="D53" i="3" s="1"/>
  <c r="D16" i="3"/>
  <c r="I29" i="3"/>
  <c r="K29" i="3" s="1"/>
  <c r="I8" i="3"/>
  <c r="K8" i="3" s="1"/>
  <c r="I51" i="3"/>
  <c r="K51" i="3" s="1"/>
  <c r="I41" i="3"/>
  <c r="K41" i="3" s="1"/>
  <c r="H43" i="3"/>
  <c r="F52" i="3"/>
  <c r="F53" i="3" s="1"/>
  <c r="I23" i="3"/>
  <c r="K23" i="3" s="1"/>
  <c r="B39" i="3"/>
  <c r="D30" i="3" l="1"/>
  <c r="G57" i="3"/>
  <c r="J57" i="3"/>
  <c r="K12" i="3"/>
  <c r="K13" i="3" s="1"/>
  <c r="H57" i="3"/>
  <c r="K52" i="3"/>
  <c r="K53" i="3" s="1"/>
  <c r="E57" i="3"/>
  <c r="G30" i="3"/>
  <c r="J30" i="3"/>
  <c r="K39" i="3"/>
  <c r="K40" i="3" s="1"/>
  <c r="K43" i="3" s="1"/>
  <c r="D57" i="3"/>
  <c r="K25" i="3"/>
  <c r="K26" i="3" s="1"/>
  <c r="I12" i="3"/>
  <c r="I13" i="3" s="1"/>
  <c r="E30" i="3"/>
  <c r="I52" i="3"/>
  <c r="I53" i="3" s="1"/>
  <c r="F30" i="3"/>
  <c r="B40" i="3"/>
  <c r="B43" i="3" s="1"/>
  <c r="I39" i="3"/>
  <c r="I40" i="3" s="1"/>
  <c r="I25" i="3"/>
  <c r="I26" i="3" s="1"/>
  <c r="F57" i="3"/>
  <c r="C58" i="4"/>
  <c r="E27" i="4"/>
  <c r="E39" i="4" s="1"/>
  <c r="D58" i="4" l="1"/>
  <c r="C27" i="4"/>
  <c r="C39" i="4" s="1"/>
  <c r="E58" i="4"/>
  <c r="B27" i="4"/>
  <c r="B39" i="4" s="1"/>
  <c r="D27" i="4"/>
  <c r="D39" i="4" s="1"/>
  <c r="B58" i="4"/>
  <c r="I43" i="3"/>
  <c r="B16" i="3"/>
  <c r="I7" i="3"/>
  <c r="I16" i="3" l="1"/>
  <c r="K7" i="3"/>
  <c r="K16" i="3" s="1"/>
  <c r="B30" i="3"/>
  <c r="B57" i="3"/>
  <c r="K30" i="3" l="1"/>
  <c r="I30" i="3"/>
  <c r="I57" i="3"/>
  <c r="K57" i="3"/>
  <c r="E5" i="1" l="1"/>
  <c r="D12" i="2" l="1"/>
  <c r="D18" i="2" s="1"/>
  <c r="D25" i="2" s="1"/>
  <c r="D29" i="2" s="1"/>
  <c r="D37" i="2" s="1"/>
  <c r="C12" i="2"/>
  <c r="C18" i="2" s="1"/>
  <c r="C25" i="2" s="1"/>
  <c r="C29" i="2" s="1"/>
  <c r="C37" i="2" s="1"/>
  <c r="E12" i="2"/>
  <c r="E18" i="2" s="1"/>
  <c r="E25" i="2" s="1"/>
  <c r="E29" i="2" s="1"/>
  <c r="E37" i="2" s="1"/>
  <c r="B12" i="2"/>
  <c r="B18" i="2" s="1"/>
  <c r="B25" i="2" s="1"/>
  <c r="B29" i="2" s="1"/>
  <c r="B37" i="2" s="1"/>
  <c r="C46" i="1" l="1"/>
  <c r="E16" i="1" l="1"/>
  <c r="E55" i="1"/>
  <c r="C22" i="1"/>
  <c r="C16" i="1"/>
  <c r="C24" i="1" s="1"/>
  <c r="C35" i="1"/>
  <c r="C37" i="1" s="1"/>
  <c r="E22" i="1"/>
  <c r="C55" i="1"/>
  <c r="E24" i="1" l="1"/>
  <c r="E35" i="1"/>
  <c r="E37" i="1" s="1"/>
  <c r="B46" i="1" l="1"/>
  <c r="B16" i="1"/>
  <c r="B24" i="1" s="1"/>
  <c r="D22" i="1"/>
  <c r="D16" i="1" l="1"/>
  <c r="D24" i="1" s="1"/>
  <c r="B35" i="1" l="1"/>
  <c r="B37" i="1" s="1"/>
  <c r="D35" i="1" l="1"/>
  <c r="D37" i="1" s="1"/>
  <c r="B55" i="1" l="1"/>
  <c r="D55" i="1" l="1"/>
</calcChain>
</file>

<file path=xl/sharedStrings.xml><?xml version="1.0" encoding="utf-8"?>
<sst xmlns="http://schemas.openxmlformats.org/spreadsheetml/2006/main" count="243" uniqueCount="157">
  <si>
    <t>Rompetrol Rafinare SA</t>
  </si>
  <si>
    <t>EXTRACT FROM</t>
  </si>
  <si>
    <t>Intangible assets</t>
  </si>
  <si>
    <t>Goodwill</t>
  </si>
  <si>
    <t>Property, plant and equipment</t>
  </si>
  <si>
    <t>Deferred tax asset</t>
  </si>
  <si>
    <t>Total non current assets</t>
  </si>
  <si>
    <t>Inventories, net</t>
  </si>
  <si>
    <t>Cash and cash equivalents</t>
  </si>
  <si>
    <t>Total current assets</t>
  </si>
  <si>
    <t>TOTAL ASSETS</t>
  </si>
  <si>
    <t>Share premium</t>
  </si>
  <si>
    <t>Other reserves</t>
  </si>
  <si>
    <t>Accumulated losses</t>
  </si>
  <si>
    <t>Current year result</t>
  </si>
  <si>
    <t>Total equity</t>
  </si>
  <si>
    <t>Long-term borrowings from banks</t>
  </si>
  <si>
    <t>Provisions</t>
  </si>
  <si>
    <t>Total non-current liabilities</t>
  </si>
  <si>
    <t>Trade and other payables</t>
  </si>
  <si>
    <t>Contract liabilities</t>
  </si>
  <si>
    <t>Short-term borrowings from banks</t>
  </si>
  <si>
    <t>Total current liabilities</t>
  </si>
  <si>
    <t>(audited)</t>
  </si>
  <si>
    <t>Cost of sales</t>
  </si>
  <si>
    <t>Other operating expenses</t>
  </si>
  <si>
    <t>Other operating income</t>
  </si>
  <si>
    <t>Other comprehensive income</t>
  </si>
  <si>
    <t>Revaluation reserves</t>
  </si>
  <si>
    <t>Total 
equity</t>
  </si>
  <si>
    <t>Adjustments for:</t>
  </si>
  <si>
    <t>Receivables and prepayments</t>
  </si>
  <si>
    <t>Inventories</t>
  </si>
  <si>
    <t>Change in working capital</t>
  </si>
  <si>
    <t>Cash flows from investing activities</t>
  </si>
  <si>
    <t>Purchase of property, plant and equipment</t>
  </si>
  <si>
    <t>Purchase of intangible assets</t>
  </si>
  <si>
    <t>Cash flows from financing activities</t>
  </si>
  <si>
    <t>Interest and bank charges paid, net</t>
  </si>
  <si>
    <t>Long - term loans received from banks</t>
  </si>
  <si>
    <t>Cash pooling movement</t>
  </si>
  <si>
    <t>Long - term loans repaid to banks</t>
  </si>
  <si>
    <t>Lease repayments</t>
  </si>
  <si>
    <t>CONSOLIDATED STATEMENT OF CHANGES IN EQUITY</t>
  </si>
  <si>
    <t>CONSOLIDATED STATEMENT OF CASH FLOWS</t>
  </si>
  <si>
    <t>CONSOLIDATED STATEMENT OF OTHER COMPREHENSIVE INCOME</t>
  </si>
  <si>
    <t>CONSOLIDATED INCOME STATEMENT</t>
  </si>
  <si>
    <t>CONSOLIDATED STATEMENT OF FINANCIAL POSITION</t>
  </si>
  <si>
    <t>(Amounts in US dollars represent the functional and presentation currency. Amounts in RON are supplementary financial information (see Note 2e))</t>
  </si>
  <si>
    <t>Long-term receivable</t>
  </si>
  <si>
    <t>Share capital</t>
  </si>
  <si>
    <t>Revaluation reserve, net</t>
  </si>
  <si>
    <t>Other reserves - Hybrid loan</t>
  </si>
  <si>
    <t>Effect of transfers with equity holders</t>
  </si>
  <si>
    <t>Equity attributable to equity holders of the parent</t>
  </si>
  <si>
    <t>Non-Controlling interest</t>
  </si>
  <si>
    <t>Other non-current liabilities</t>
  </si>
  <si>
    <t>Profit tax payable</t>
  </si>
  <si>
    <t>USD</t>
  </si>
  <si>
    <t>RON</t>
  </si>
  <si>
    <t>(supplementary info – see Note 2(e))</t>
  </si>
  <si>
    <t>Finance cost</t>
  </si>
  <si>
    <t>Finance income</t>
  </si>
  <si>
    <t>Foreign exchange loss, net</t>
  </si>
  <si>
    <t>Income tax</t>
  </si>
  <si>
    <t>(Loss)/Profit before income tax</t>
  </si>
  <si>
    <t>Attributable to:</t>
  </si>
  <si>
    <t>Equity holders of the parent</t>
  </si>
  <si>
    <t>Non-Controlling interests</t>
  </si>
  <si>
    <t>Other comprehensive income not to be reclassified to income statement in subsequent periods (net of tax):</t>
  </si>
  <si>
    <t>Deferred income tax related to revaluation, recognised in equity</t>
  </si>
  <si>
    <t>Hedging reserves</t>
  </si>
  <si>
    <t>Impairment for property, plant and equipment (incl write-off)</t>
  </si>
  <si>
    <t>Loss on revaluation of tangible assets</t>
  </si>
  <si>
    <t>Provision for environmental and other liabilities</t>
  </si>
  <si>
    <t>Late payment interest</t>
  </si>
  <si>
    <t>Other financial income</t>
  </si>
  <si>
    <t>Interest income</t>
  </si>
  <si>
    <t>Interest expense and bank charges</t>
  </si>
  <si>
    <t>Unrealised gains from derivatives</t>
  </si>
  <si>
    <t>Cash from operations before working capital changes</t>
  </si>
  <si>
    <t>Net working capital changes:</t>
  </si>
  <si>
    <t>Trade and other payables and contract liabilities</t>
  </si>
  <si>
    <t>Income tax paid</t>
  </si>
  <si>
    <t>Cash (paid)/received for derivatives, net</t>
  </si>
  <si>
    <t>Changes in payables for capital expenditures</t>
  </si>
  <si>
    <t>Proceeds from sale of property, plant and equipment</t>
  </si>
  <si>
    <t>Sale of investments</t>
  </si>
  <si>
    <t>Loans granted / repaid</t>
  </si>
  <si>
    <t>Short - term loans (repaid to) / received from related parties</t>
  </si>
  <si>
    <t>Short - term loans (repaid to) / received from banks, net</t>
  </si>
  <si>
    <t>Share
 capital</t>
  </si>
  <si>
    <t>Total other comprehensive income</t>
  </si>
  <si>
    <t>Total comprehensive income</t>
  </si>
  <si>
    <t>31 December 2020</t>
  </si>
  <si>
    <t>Amount in USD</t>
  </si>
  <si>
    <t>Amount in RON (supplementary info – see Note 2(e))</t>
  </si>
  <si>
    <t>Right of use assets</t>
  </si>
  <si>
    <t>Trade and other receivables</t>
  </si>
  <si>
    <t>Derivative financial instruments</t>
  </si>
  <si>
    <t>Obligations under lease agreements</t>
  </si>
  <si>
    <t>Deferred tax liabilities</t>
  </si>
  <si>
    <t>Short-term borrowings from shareholders and related parties</t>
  </si>
  <si>
    <t>TOTAL LIABILITIES AND SHAREHOLDERS' EQUITY</t>
  </si>
  <si>
    <t>Revenues from contract with customers</t>
  </si>
  <si>
    <t>Selling, general and administrative expenses, including logistic costs</t>
  </si>
  <si>
    <t>Operating profit/(loss)</t>
  </si>
  <si>
    <t>Basic</t>
  </si>
  <si>
    <r>
      <t xml:space="preserve">Earnings per share </t>
    </r>
    <r>
      <rPr>
        <i/>
        <sz val="8"/>
        <color theme="1"/>
        <rFont val="Arial"/>
        <family val="2"/>
      </rPr>
      <t>(US cents/share)</t>
    </r>
  </si>
  <si>
    <t>December 31, 2021</t>
  </si>
  <si>
    <t>Other comprehensive income to be reclassified to income statement in subsequent periods (net of tax):</t>
  </si>
  <si>
    <t>Deferred income tax related to revaluation, recognized in equity</t>
  </si>
  <si>
    <t>Net cash inflow from operating activities</t>
  </si>
  <si>
    <t>Net cash (outflow) from investing activities</t>
  </si>
  <si>
    <t>Net cash inflow (outflow) from financing activities</t>
  </si>
  <si>
    <t>Net increase (decrease) in cash and cash equivalents</t>
  </si>
  <si>
    <t>Revaluation surplus</t>
  </si>
  <si>
    <t>Deferred tax related to revaluation surplus</t>
  </si>
  <si>
    <t>Share capital decrease</t>
  </si>
  <si>
    <t>31 December 2021</t>
  </si>
  <si>
    <t>Net gain / (loss) on cash flow hedges</t>
  </si>
  <si>
    <t>Revaluation of lands, buildings and equipment category in property plant and equipment</t>
  </si>
  <si>
    <t>Actuarial gains / (losses) on defined benefit pension plans</t>
  </si>
  <si>
    <t>Net other comprehensive income / (loss) not to be reclassified to income statement in subsequent periods</t>
  </si>
  <si>
    <t>Depreciation and amortization of property, plant and equipment and intangibles assets</t>
  </si>
  <si>
    <t>Depreciation of right-of-use assets</t>
  </si>
  <si>
    <t>Retirement benefit provisions</t>
  </si>
  <si>
    <t>Adjustments for gain loss on disposals of property, plant and equipment</t>
  </si>
  <si>
    <t>Net other comprehensive income to be reclassified to income/(loss) statement in subsequent periods</t>
  </si>
  <si>
    <t>UNAUDITED CONSOLIDATED FINANCIAL STATEMENTS</t>
  </si>
  <si>
    <t>as at and for the financial exercise ended 31 March 2022</t>
  </si>
  <si>
    <t>*The amounts presented are extracted from the Consolidated financial statements as at and for the financial exercise ended 31 March 2022 ("unaudited consolidated financial statements").</t>
  </si>
  <si>
    <t>CONSOLIDATED STATEMENT OF FINANCIAL POSITION as at 31 March 2022 (unaudited)</t>
  </si>
  <si>
    <t>March 31, 2022</t>
  </si>
  <si>
    <t>(unaudited)</t>
  </si>
  <si>
    <t>January - March 2022</t>
  </si>
  <si>
    <t>January  - March 2021</t>
  </si>
  <si>
    <t>January - March 2021</t>
  </si>
  <si>
    <t>March 31, 2021</t>
  </si>
  <si>
    <t>CONSOLIDATED STATEMENT OF CASH FLOWS for the period ended 31 March 2022 (unaudited)</t>
  </si>
  <si>
    <t>(Loss)/Profit for the period</t>
  </si>
  <si>
    <t>Gross profit/(loss)</t>
  </si>
  <si>
    <t>CONSOLIDATED INCOME STATEMENT for the period ended 31 March 2022 (unaudited)</t>
  </si>
  <si>
    <t>CONSOLIDATED STATEMENT OF OTHER COMPREHENSIVE INCOME for the financial exercise ended 31 March 2022 (unaudited)</t>
  </si>
  <si>
    <t>Total other comprehensive income / (loss) for the period, net of tax</t>
  </si>
  <si>
    <t>Total comprehensive result for the period, net of tax</t>
  </si>
  <si>
    <t>Total comprehensive result for the period</t>
  </si>
  <si>
    <t>CONSOLIDATED STATEMENT OF CHANGES IN EQUITY as at 31 March 2022 (unaudited) and 31 March 2021 (unaudited)</t>
  </si>
  <si>
    <t>Net loss for 2022</t>
  </si>
  <si>
    <t>In case there are inconsistencies or omissions from the amounts presented in the consolidated financial statements, the amounts presented in the unaudit consolidated financial statements will prevail.</t>
  </si>
  <si>
    <t>Unwinding of discount leasing and environmental provision</t>
  </si>
  <si>
    <t>Adjustments for impairment loss (reversal of impairment loss) recognised in profit or loss, trade and other receivables and adjustments for impairment loss (reversal of impairment loss) recognised in profit or loss, inventories</t>
  </si>
  <si>
    <t>Cash and cash equivalents at the beginning of the period</t>
  </si>
  <si>
    <t>Cash and cash equivalents at the end of the period</t>
  </si>
  <si>
    <t xml:space="preserve">Unrealised foreign exchange (gain)/loss </t>
  </si>
  <si>
    <t xml:space="preserve">Transfer of realized revaluation reserve to Retained Earnings </t>
  </si>
  <si>
    <t>Deferred tax related to realized revaluation reserve transferred to Retained Earnings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</si>
</sst>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 _l_e_i_-;\-* #,##0.00\ _l_e_i_-;_-* &quot;-&quot;??\ _l_e_i_-;_-@_-"/>
    <numFmt numFmtId="165" formatCode="_(* #,##0_);_(* \(#,##0\);_(* &quot;-&quot;??_);_(@_)"/>
    <numFmt numFmtId="166" formatCode="_-* #,##0.000\ _l_e_i_-;\-* #,##0.000\ _l_e_i_-;_-* &quot;-&quot;??\ _l_e_i_-;_-@_-"/>
    <numFmt numFmtId="167" formatCode="_-* #,##0.00\ &quot;RON&quot;_-;\-* #,##0.00\ &quot;RON&quot;_-;_-* &quot;-&quot;??\ &quot;RON&quot;_-;_-@_-"/>
    <numFmt numFmtId="168" formatCode="#,##0_ ;\-#,##0\ "/>
    <numFmt numFmtId="169" formatCode="[$-409]d\-mmm;@"/>
    <numFmt numFmtId="170" formatCode="_(* #,##0_);_(* \(#,##0\);_(* &quot;-&quot;????_);_(@_)"/>
    <numFmt numFmtId="171" formatCode="_(* #,##0.000_);_(* \(#,##0.000\);_(* &quot;-&quot;??_);_(@_)"/>
  </numFmts>
  <fonts count="32"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u/>
      <sz val="8"/>
      <color theme="1"/>
      <name val="Arial"/>
      <family val="2"/>
    </font>
    <font>
      <sz val="10"/>
      <name val="Arial"/>
      <family val="2"/>
    </font>
    <font>
      <sz val="11"/>
      <color theme="1"/>
      <name val="Calibri"/>
      <family val="2"/>
      <charset val="238"/>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
      <name val="Calibri"/>
      <family val="2"/>
      <scheme val="minor"/>
    </font>
    <font>
      <i/>
      <u/>
      <sz val="9"/>
      <color theme="1"/>
      <name val="Calibri"/>
      <family val="2"/>
      <scheme val="minor"/>
    </font>
    <font>
      <b/>
      <u/>
      <sz val="9"/>
      <color theme="10"/>
      <name val="Calibri"/>
      <family val="2"/>
      <scheme val="minor"/>
    </font>
    <font>
      <i/>
      <sz val="8"/>
      <color theme="1"/>
      <name val="Calibri"/>
      <family val="2"/>
      <scheme val="minor"/>
    </font>
    <font>
      <b/>
      <i/>
      <sz val="8"/>
      <color theme="1"/>
      <name val="Arial"/>
      <family val="2"/>
    </font>
    <font>
      <i/>
      <sz val="8"/>
      <color theme="1"/>
      <name val="Arial"/>
      <family val="2"/>
    </font>
    <font>
      <i/>
      <sz val="8"/>
      <name val="Calibri"/>
      <family val="2"/>
      <scheme val="minor"/>
    </font>
    <font>
      <b/>
      <sz val="12"/>
      <color rgb="FF000000"/>
      <name val="Arial"/>
      <family val="2"/>
    </font>
    <font>
      <i/>
      <sz val="7"/>
      <color theme="1"/>
      <name val="Arial"/>
      <family val="2"/>
    </font>
    <font>
      <u val="singleAccounting"/>
      <sz val="8"/>
      <color theme="1"/>
      <name val="Arial"/>
      <family val="2"/>
    </font>
    <font>
      <sz val="8"/>
      <color theme="1"/>
      <name val="Tahoma"/>
      <family val="2"/>
    </font>
    <font>
      <b/>
      <u val="singleAccounting"/>
      <sz val="8"/>
      <color theme="1"/>
      <name val="Arial"/>
      <family val="2"/>
    </font>
    <font>
      <b/>
      <sz val="9"/>
      <color theme="1"/>
      <name val="Arial"/>
      <family val="2"/>
    </font>
    <font>
      <sz val="9"/>
      <color theme="1"/>
      <name val="Arial"/>
      <family val="2"/>
    </font>
    <font>
      <b/>
      <u val="singleAccounting"/>
      <sz val="9"/>
      <color theme="1"/>
      <name val="Arial"/>
      <family val="2"/>
    </font>
    <font>
      <i/>
      <sz val="9"/>
      <color theme="1"/>
      <name val="Arial"/>
      <family val="2"/>
    </font>
    <font>
      <b/>
      <sz val="8"/>
      <name val="Arial"/>
      <family val="2"/>
    </font>
    <font>
      <sz val="8"/>
      <color rgb="FFFF0000"/>
      <name val="Arial"/>
      <family val="2"/>
    </font>
    <font>
      <sz val="8"/>
      <name val="Arial"/>
      <family val="2"/>
    </font>
    <font>
      <b/>
      <u val="singleAccounting"/>
      <sz val="8"/>
      <name val="Arial"/>
      <family val="2"/>
    </font>
    <font>
      <b/>
      <u val="doubleAccounting"/>
      <sz val="8"/>
      <name val="Arial"/>
      <family val="2"/>
    </font>
    <font>
      <b/>
      <sz val="9"/>
      <name val="Arial"/>
      <family val="2"/>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right/>
      <top style="thin">
        <color indexed="64"/>
      </top>
      <bottom style="thin">
        <color indexed="64"/>
      </bottom>
      <diagonal/>
    </border>
    <border>
      <left/>
      <right/>
      <top style="thin">
        <color indexed="64"/>
      </top>
      <bottom style="thick">
        <color indexed="64"/>
      </bottom>
      <diagonal/>
    </border>
    <border>
      <left/>
      <right/>
      <top style="thin">
        <color indexed="64"/>
      </top>
      <bottom style="double">
        <color indexed="64"/>
      </bottom>
      <diagonal/>
    </border>
  </borders>
  <cellStyleXfs count="7">
    <xf numFmtId="0" fontId="0" fillId="0" borderId="0"/>
    <xf numFmtId="43" fontId="1" fillId="0" borderId="0" applyFont="0" applyFill="0" applyBorder="0" applyAlignment="0" applyProtection="0"/>
    <xf numFmtId="0" fontId="6" fillId="0" borderId="0"/>
    <xf numFmtId="164" fontId="5" fillId="0" borderId="0" applyFont="0" applyFill="0" applyBorder="0" applyAlignment="0" applyProtection="0"/>
    <xf numFmtId="164" fontId="1" fillId="0" borderId="0" applyFont="0" applyFill="0" applyBorder="0" applyAlignment="0" applyProtection="0"/>
    <xf numFmtId="0" fontId="5" fillId="0" borderId="0" applyFont="0" applyFill="0" applyBorder="0" applyAlignment="0" applyProtection="0"/>
    <xf numFmtId="0" fontId="9" fillId="0" borderId="0" applyNumberFormat="0" applyFill="0" applyBorder="0" applyAlignment="0" applyProtection="0"/>
  </cellStyleXfs>
  <cellXfs count="108">
    <xf numFmtId="0" fontId="0" fillId="0" borderId="0" xfId="0"/>
    <xf numFmtId="0" fontId="3" fillId="0" borderId="0" xfId="0" applyNumberFormat="1" applyFont="1" applyFill="1"/>
    <xf numFmtId="0" fontId="2" fillId="0" borderId="0" xfId="0" applyNumberFormat="1" applyFont="1" applyFill="1"/>
    <xf numFmtId="165" fontId="3" fillId="0" borderId="0" xfId="1" applyNumberFormat="1" applyFont="1" applyFill="1"/>
    <xf numFmtId="165" fontId="3" fillId="0" borderId="0" xfId="1" applyNumberFormat="1" applyFont="1" applyFill="1" applyAlignment="1">
      <alignment horizontal="right"/>
    </xf>
    <xf numFmtId="165" fontId="2" fillId="0" borderId="1" xfId="1" applyNumberFormat="1" applyFont="1" applyFill="1" applyBorder="1" applyAlignment="1">
      <alignment horizontal="right"/>
    </xf>
    <xf numFmtId="165" fontId="2" fillId="0" borderId="2" xfId="1" applyNumberFormat="1" applyFont="1" applyFill="1" applyBorder="1" applyAlignment="1">
      <alignment horizontal="right"/>
    </xf>
    <xf numFmtId="165" fontId="2" fillId="0" borderId="1" xfId="4" applyNumberFormat="1" applyFont="1" applyFill="1" applyBorder="1"/>
    <xf numFmtId="0" fontId="9" fillId="0" borderId="0" xfId="6"/>
    <xf numFmtId="0" fontId="0" fillId="0" borderId="0" xfId="0"/>
    <xf numFmtId="0" fontId="8" fillId="0" borderId="0" xfId="0" applyFont="1" applyAlignment="1">
      <alignment vertical="center"/>
    </xf>
    <xf numFmtId="0" fontId="10" fillId="0" borderId="0" xfId="0" applyFont="1"/>
    <xf numFmtId="0" fontId="11" fillId="0" borderId="0" xfId="0" applyFont="1" applyAlignment="1">
      <alignment horizontal="center" vertical="center"/>
    </xf>
    <xf numFmtId="0" fontId="12" fillId="0" borderId="0" xfId="6" applyFont="1"/>
    <xf numFmtId="0" fontId="7" fillId="0" borderId="0" xfId="0" applyFont="1" applyFill="1"/>
    <xf numFmtId="0" fontId="13" fillId="0" borderId="0" xfId="0" applyFont="1" applyFill="1"/>
    <xf numFmtId="0" fontId="8" fillId="0" borderId="0" xfId="0" applyFont="1" applyAlignment="1">
      <alignment horizontal="center"/>
    </xf>
    <xf numFmtId="0" fontId="7" fillId="0" borderId="0" xfId="0" applyFont="1"/>
    <xf numFmtId="164" fontId="4" fillId="0" borderId="0" xfId="1"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3" fillId="0" borderId="0" xfId="0" applyFont="1"/>
    <xf numFmtId="0" fontId="3" fillId="0" borderId="0" xfId="0" applyFont="1" applyFill="1"/>
    <xf numFmtId="0" fontId="14" fillId="0" borderId="0" xfId="0" applyFont="1"/>
    <xf numFmtId="165" fontId="2" fillId="0" borderId="0" xfId="1" applyNumberFormat="1" applyFont="1" applyFill="1" applyAlignment="1">
      <alignment horizontal="right"/>
    </xf>
    <xf numFmtId="0" fontId="16" fillId="0" borderId="0" xfId="0" applyFont="1" applyFill="1"/>
    <xf numFmtId="0" fontId="17" fillId="0" borderId="0" xfId="0" applyFont="1"/>
    <xf numFmtId="0" fontId="4" fillId="0" borderId="0" xfId="0" quotePrefix="1" applyNumberFormat="1" applyFont="1" applyFill="1" applyAlignment="1">
      <alignment horizontal="center" vertical="center" wrapText="1"/>
    </xf>
    <xf numFmtId="165" fontId="3" fillId="0" borderId="0" xfId="1" applyNumberFormat="1" applyFont="1" applyFill="1" applyAlignment="1">
      <alignment horizontal="left"/>
    </xf>
    <xf numFmtId="0" fontId="2" fillId="0" borderId="0" xfId="0" applyNumberFormat="1" applyFont="1" applyFill="1" applyAlignment="1">
      <alignment horizontal="left"/>
    </xf>
    <xf numFmtId="165" fontId="3" fillId="0" borderId="0" xfId="1" applyNumberFormat="1" applyFont="1"/>
    <xf numFmtId="0" fontId="2" fillId="0" borderId="0" xfId="0" applyNumberFormat="1" applyFont="1" applyFill="1" applyAlignment="1">
      <alignment wrapText="1"/>
    </xf>
    <xf numFmtId="0" fontId="3" fillId="0" borderId="0" xfId="0" applyNumberFormat="1" applyFont="1" applyFill="1" applyAlignment="1">
      <alignment wrapText="1"/>
    </xf>
    <xf numFmtId="170" fontId="2" fillId="0" borderId="0" xfId="0" applyNumberFormat="1" applyFont="1" applyFill="1" applyAlignment="1">
      <alignment horizontal="center"/>
    </xf>
    <xf numFmtId="165" fontId="3" fillId="0" borderId="0" xfId="1" applyNumberFormat="1" applyFont="1" applyFill="1" applyBorder="1"/>
    <xf numFmtId="170" fontId="2" fillId="0" borderId="3" xfId="1" applyNumberFormat="1" applyFont="1" applyFill="1" applyBorder="1"/>
    <xf numFmtId="170" fontId="3" fillId="0" borderId="0" xfId="1" applyNumberFormat="1" applyFont="1" applyFill="1"/>
    <xf numFmtId="170" fontId="15" fillId="0" borderId="0" xfId="1" applyNumberFormat="1" applyFont="1" applyFill="1"/>
    <xf numFmtId="0" fontId="3" fillId="0" borderId="0" xfId="0" applyFont="1" applyFill="1" applyAlignment="1">
      <alignment wrapText="1"/>
    </xf>
    <xf numFmtId="0" fontId="2" fillId="0" borderId="0" xfId="0" applyFont="1" applyFill="1"/>
    <xf numFmtId="0" fontId="15" fillId="0" borderId="0" xfId="0" applyFont="1" applyFill="1"/>
    <xf numFmtId="169" fontId="2" fillId="0" borderId="0" xfId="2" applyNumberFormat="1" applyFont="1" applyFill="1"/>
    <xf numFmtId="170" fontId="2" fillId="0" borderId="0" xfId="1" applyNumberFormat="1" applyFont="1" applyFill="1"/>
    <xf numFmtId="170" fontId="19" fillId="0" borderId="0" xfId="1" applyNumberFormat="1" applyFont="1" applyFill="1"/>
    <xf numFmtId="0" fontId="14" fillId="0" borderId="0" xfId="0" applyNumberFormat="1" applyFont="1" applyFill="1"/>
    <xf numFmtId="0" fontId="2" fillId="0" borderId="0" xfId="0" applyFont="1" applyFill="1" applyAlignment="1">
      <alignment horizontal="left"/>
    </xf>
    <xf numFmtId="165" fontId="3" fillId="0" borderId="0" xfId="0" applyNumberFormat="1" applyFont="1" applyFill="1"/>
    <xf numFmtId="168" fontId="2" fillId="0" borderId="0" xfId="0" applyNumberFormat="1" applyFont="1" applyFill="1" applyAlignment="1">
      <alignment horizontal="center"/>
    </xf>
    <xf numFmtId="0" fontId="2" fillId="0" borderId="0" xfId="0" applyFont="1" applyFill="1" applyAlignment="1">
      <alignment horizontal="center"/>
    </xf>
    <xf numFmtId="37" fontId="3" fillId="0" borderId="0" xfId="0" applyNumberFormat="1" applyFont="1" applyFill="1"/>
    <xf numFmtId="0" fontId="3" fillId="0" borderId="0" xfId="0" applyFont="1" applyFill="1" applyAlignment="1">
      <alignment vertical="center"/>
    </xf>
    <xf numFmtId="37" fontId="2" fillId="0" borderId="0" xfId="0" applyNumberFormat="1" applyFont="1" applyFill="1"/>
    <xf numFmtId="167" fontId="2" fillId="0" borderId="0" xfId="0" applyNumberFormat="1" applyFont="1" applyFill="1" applyAlignment="1">
      <alignment horizontal="left" wrapText="1"/>
    </xf>
    <xf numFmtId="0" fontId="20" fillId="0" borderId="0" xfId="0" applyFont="1" applyFill="1" applyAlignment="1">
      <alignment horizontal="left"/>
    </xf>
    <xf numFmtId="164" fontId="3" fillId="0" borderId="0" xfId="1" applyNumberFormat="1" applyFont="1" applyFill="1"/>
    <xf numFmtId="49" fontId="21" fillId="0" borderId="0" xfId="3" quotePrefix="1" applyNumberFormat="1" applyFont="1" applyFill="1" applyAlignment="1">
      <alignment horizontal="center" wrapText="1"/>
    </xf>
    <xf numFmtId="0" fontId="2" fillId="0" borderId="0" xfId="2" applyFont="1" applyFill="1"/>
    <xf numFmtId="166" fontId="3" fillId="0" borderId="0" xfId="3" applyNumberFormat="1" applyFont="1" applyFill="1"/>
    <xf numFmtId="0" fontId="3" fillId="0" borderId="0" xfId="2" applyFont="1" applyFill="1"/>
    <xf numFmtId="166" fontId="3" fillId="0" borderId="0" xfId="3" applyNumberFormat="1" applyFont="1" applyFill="1" applyAlignment="1">
      <alignment horizontal="center"/>
    </xf>
    <xf numFmtId="165" fontId="3" fillId="0" borderId="0" xfId="4" applyNumberFormat="1" applyFont="1" applyFill="1"/>
    <xf numFmtId="3" fontId="3" fillId="0" borderId="0" xfId="1" applyNumberFormat="1" applyFont="1" applyFill="1"/>
    <xf numFmtId="0" fontId="3" fillId="0" borderId="0" xfId="0" applyFont="1" applyFill="1" applyAlignment="1">
      <alignment horizontal="right"/>
    </xf>
    <xf numFmtId="0" fontId="22" fillId="0" borderId="0" xfId="0" applyFont="1" applyFill="1" applyAlignment="1">
      <alignment horizontal="center"/>
    </xf>
    <xf numFmtId="0" fontId="23" fillId="0" borderId="0" xfId="0" applyFont="1" applyFill="1"/>
    <xf numFmtId="168" fontId="18" fillId="0" borderId="0" xfId="0" applyNumberFormat="1" applyFont="1" applyFill="1" applyAlignment="1">
      <alignment horizontal="center"/>
    </xf>
    <xf numFmtId="165" fontId="24" fillId="0" borderId="0" xfId="0" applyNumberFormat="1" applyFont="1" applyFill="1" applyAlignment="1">
      <alignment horizontal="center"/>
    </xf>
    <xf numFmtId="165" fontId="23" fillId="0" borderId="0" xfId="0" applyNumberFormat="1" applyFont="1" applyFill="1" applyAlignment="1">
      <alignment horizontal="center"/>
    </xf>
    <xf numFmtId="0" fontId="22" fillId="0" borderId="0" xfId="0" applyFont="1" applyFill="1" applyAlignment="1">
      <alignment wrapText="1"/>
    </xf>
    <xf numFmtId="165" fontId="22" fillId="0" borderId="0" xfId="1" applyNumberFormat="1" applyFont="1" applyFill="1"/>
    <xf numFmtId="165" fontId="23" fillId="0" borderId="0" xfId="1" applyNumberFormat="1" applyFont="1" applyFill="1"/>
    <xf numFmtId="0" fontId="23" fillId="0" borderId="0" xfId="0" applyFont="1" applyFill="1" applyAlignment="1">
      <alignment wrapText="1"/>
    </xf>
    <xf numFmtId="165" fontId="24" fillId="0" borderId="0" xfId="1" applyNumberFormat="1" applyFont="1" applyFill="1"/>
    <xf numFmtId="0" fontId="26" fillId="0" borderId="0" xfId="0" quotePrefix="1" applyFont="1" applyFill="1" applyAlignment="1">
      <alignment vertical="center" wrapText="1"/>
    </xf>
    <xf numFmtId="164" fontId="27" fillId="0" borderId="0" xfId="1" applyNumberFormat="1" applyFont="1" applyFill="1"/>
    <xf numFmtId="171" fontId="3" fillId="0" borderId="0" xfId="1" applyNumberFormat="1" applyFont="1" applyFill="1"/>
    <xf numFmtId="165" fontId="27" fillId="0" borderId="0" xfId="0" applyNumberFormat="1" applyFont="1" applyFill="1"/>
    <xf numFmtId="165" fontId="27" fillId="0" borderId="0" xfId="1" applyNumberFormat="1" applyFont="1" applyFill="1"/>
    <xf numFmtId="0" fontId="28" fillId="0" borderId="0" xfId="0" applyFont="1" applyFill="1" applyAlignment="1">
      <alignment vertical="center" wrapText="1"/>
    </xf>
    <xf numFmtId="0" fontId="28" fillId="0" borderId="0" xfId="0" quotePrefix="1" applyFont="1" applyFill="1" applyAlignment="1">
      <alignment vertical="center" wrapText="1"/>
    </xf>
    <xf numFmtId="0" fontId="26" fillId="0" borderId="0" xfId="0" applyFont="1" applyFill="1" applyAlignment="1">
      <alignment vertical="center" wrapText="1"/>
    </xf>
    <xf numFmtId="0" fontId="29" fillId="0" borderId="0" xfId="0" applyFont="1" applyFill="1" applyAlignment="1">
      <alignment horizontal="center" wrapText="1"/>
    </xf>
    <xf numFmtId="0" fontId="29" fillId="0" borderId="0" xfId="0" applyFont="1" applyAlignment="1">
      <alignment horizontal="center" wrapText="1"/>
    </xf>
    <xf numFmtId="165" fontId="30" fillId="0" borderId="0" xfId="1" applyNumberFormat="1" applyFont="1" applyFill="1"/>
    <xf numFmtId="165" fontId="28" fillId="0" borderId="0" xfId="1" applyNumberFormat="1" applyFont="1"/>
    <xf numFmtId="165" fontId="28" fillId="0" borderId="0" xfId="1" applyNumberFormat="1" applyFont="1" applyFill="1"/>
    <xf numFmtId="165" fontId="30" fillId="0" borderId="0" xfId="0" applyNumberFormat="1" applyFont="1" applyFill="1"/>
    <xf numFmtId="165" fontId="26" fillId="0" borderId="0" xfId="1" applyNumberFormat="1" applyFont="1" applyFill="1"/>
    <xf numFmtId="0" fontId="3" fillId="2" borderId="0" xfId="0" applyFont="1" applyFill="1"/>
    <xf numFmtId="0" fontId="3" fillId="0" borderId="0" xfId="0" applyFont="1" applyAlignment="1">
      <alignment vertical="center" wrapText="1"/>
    </xf>
    <xf numFmtId="0" fontId="2" fillId="0" borderId="0" xfId="0" applyFont="1" applyAlignment="1">
      <alignment wrapText="1"/>
    </xf>
    <xf numFmtId="0" fontId="15" fillId="0" borderId="0" xfId="0" applyFont="1" applyAlignment="1">
      <alignment wrapText="1"/>
    </xf>
    <xf numFmtId="0" fontId="25" fillId="0" borderId="0" xfId="0" applyFont="1" applyFill="1" applyAlignment="1">
      <alignment wrapText="1"/>
    </xf>
    <xf numFmtId="0" fontId="14" fillId="0" borderId="0" xfId="0" applyNumberFormat="1" applyFont="1" applyAlignment="1">
      <alignment wrapText="1"/>
    </xf>
    <xf numFmtId="0" fontId="4" fillId="0" borderId="0" xfId="0" applyFont="1" applyAlignment="1">
      <alignment wrapText="1"/>
    </xf>
    <xf numFmtId="0" fontId="28" fillId="0" borderId="0" xfId="0" applyFont="1" applyAlignment="1">
      <alignment wrapText="1"/>
    </xf>
    <xf numFmtId="0" fontId="3" fillId="0" borderId="0" xfId="0" applyFont="1" applyAlignment="1">
      <alignment wrapText="1"/>
    </xf>
    <xf numFmtId="0" fontId="15" fillId="0" borderId="0" xfId="0" applyFont="1" applyAlignment="1"/>
    <xf numFmtId="0" fontId="4" fillId="0" borderId="0" xfId="0" applyFont="1" applyAlignment="1"/>
    <xf numFmtId="0" fontId="2" fillId="0" borderId="0" xfId="0" applyNumberFormat="1" applyFont="1" applyAlignment="1">
      <alignment horizontal="left"/>
    </xf>
    <xf numFmtId="49" fontId="29" fillId="0" borderId="0" xfId="3" quotePrefix="1" applyNumberFormat="1" applyFont="1" applyFill="1" applyAlignment="1">
      <alignment horizontal="center" wrapText="1"/>
    </xf>
    <xf numFmtId="0" fontId="31" fillId="0" borderId="0" xfId="0" applyFont="1" applyAlignment="1">
      <alignment horizontal="center"/>
    </xf>
    <xf numFmtId="0" fontId="15" fillId="0" borderId="0" xfId="0" applyFont="1" applyFill="1" applyAlignment="1">
      <alignment wrapText="1"/>
    </xf>
    <xf numFmtId="0" fontId="3" fillId="0" borderId="0" xfId="0" applyFont="1" applyFill="1" applyAlignment="1">
      <alignment vertical="center" wrapText="1"/>
    </xf>
    <xf numFmtId="0" fontId="2" fillId="0" borderId="0" xfId="0" applyFont="1" applyFill="1" applyAlignment="1">
      <alignment wrapText="1"/>
    </xf>
    <xf numFmtId="165" fontId="26" fillId="0" borderId="0" xfId="1" applyNumberFormat="1" applyFont="1"/>
    <xf numFmtId="166" fontId="2" fillId="0" borderId="0" xfId="3" applyNumberFormat="1" applyFont="1" applyFill="1" applyAlignment="1">
      <alignment horizontal="center"/>
    </xf>
    <xf numFmtId="168" fontId="15" fillId="0" borderId="0" xfId="0" applyNumberFormat="1" applyFont="1" applyFill="1" applyAlignment="1">
      <alignment horizontal="center"/>
    </xf>
    <xf numFmtId="168" fontId="18" fillId="0" borderId="0" xfId="0" applyNumberFormat="1" applyFont="1" applyFill="1" applyAlignment="1">
      <alignment horizontal="center"/>
    </xf>
  </cellXfs>
  <cellStyles count="7">
    <cellStyle name="Comma" xfId="1" builtinId="3"/>
    <cellStyle name="Comma 0.00" xfId="3"/>
    <cellStyle name="Comma 2" xfId="4"/>
    <cellStyle name="Comma 3" xfId="5"/>
    <cellStyle name="Hyperlink" xfId="6"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Groups\Finance%20RRCP\Bugete&amp;Forecast\Anul%202022\Monthly%20reporting\03_Martie_2022\PEM\PEM%20Conso\Financials%20PEM%20conso%20Mar_22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BS"/>
      <sheetName val="IS"/>
      <sheetName val="SOCI"/>
      <sheetName val="CF"/>
      <sheetName val="CE update Mar 2022"/>
      <sheetName val="Notes IS"/>
      <sheetName val="Notes BS"/>
      <sheetName val="Leasing"/>
      <sheetName val="Intang"/>
      <sheetName val="PPE"/>
      <sheetName val="RUA"/>
      <sheetName val="SC"/>
      <sheetName val="Segment info IS"/>
      <sheetName val="NEW Segment info IS"/>
      <sheetName val="Segment info BS"/>
      <sheetName val="Provisions"/>
      <sheetName val="Investments"/>
      <sheetName val="Invest conso"/>
      <sheetName val="Debt LT"/>
      <sheetName val="Debt ST"/>
      <sheetName val="Goodwill"/>
      <sheetName val="Income taxes"/>
      <sheetName val="Deferred tax"/>
      <sheetName val="Income tax"/>
      <sheetName val="EPS"/>
      <sheetName val="Related parties"/>
      <sheetName val="Total Pledge Rescricted cash"/>
      <sheetName val="Summary IFRS 7"/>
      <sheetName val="Reconciliation tax"/>
    </sheetNames>
    <sheetDataSet>
      <sheetData sheetId="0"/>
      <sheetData sheetId="1">
        <row r="13">
          <cell r="D13">
            <v>8602488.9900000021</v>
          </cell>
          <cell r="E13">
            <v>9469706.8200000022</v>
          </cell>
          <cell r="F13">
            <v>38287957.996692009</v>
          </cell>
          <cell r="G13">
            <v>42147771.114456013</v>
          </cell>
        </row>
        <row r="14">
          <cell r="D14">
            <v>82871706</v>
          </cell>
          <cell r="E14">
            <v>82871706</v>
          </cell>
          <cell r="F14">
            <v>368845389.06480002</v>
          </cell>
          <cell r="G14">
            <v>368845389.06480002</v>
          </cell>
        </row>
        <row r="15">
          <cell r="D15">
            <v>1258503326.715734</v>
          </cell>
          <cell r="E15">
            <v>1261644352.220237</v>
          </cell>
          <cell r="F15">
            <v>5601346606.5463886</v>
          </cell>
          <cell r="G15">
            <v>5615326682.8618307</v>
          </cell>
        </row>
        <row r="16">
          <cell r="D16">
            <v>110561086.08571337</v>
          </cell>
          <cell r="E16">
            <v>109604968.15085454</v>
          </cell>
          <cell r="F16">
            <v>492085281.95029306</v>
          </cell>
          <cell r="G16">
            <v>487829792.24582338</v>
          </cell>
        </row>
        <row r="18">
          <cell r="D18">
            <v>3962826.8200000003</v>
          </cell>
          <cell r="E18">
            <v>3139455.08</v>
          </cell>
          <cell r="F18">
            <v>17637749.610456001</v>
          </cell>
          <cell r="G18">
            <v>13973086.670064</v>
          </cell>
        </row>
        <row r="19">
          <cell r="D19">
            <v>2.514570951461792E-8</v>
          </cell>
          <cell r="E19">
            <v>2.514570951461792E-8</v>
          </cell>
          <cell r="F19">
            <v>1.1191852390766144E-7</v>
          </cell>
          <cell r="G19">
            <v>1.1191852390766144E-7</v>
          </cell>
        </row>
        <row r="22">
          <cell r="D22">
            <v>365465884.47817498</v>
          </cell>
          <cell r="E22">
            <v>329204004.73709178</v>
          </cell>
          <cell r="F22">
            <v>1626615558.6354613</v>
          </cell>
          <cell r="G22">
            <v>1465221184.283848</v>
          </cell>
        </row>
        <row r="23">
          <cell r="D23">
            <v>783492730.82256937</v>
          </cell>
          <cell r="E23">
            <v>690550528.89558804</v>
          </cell>
          <cell r="F23">
            <v>3487169446.3450918</v>
          </cell>
          <cell r="G23">
            <v>3073502294.0084834</v>
          </cell>
        </row>
        <row r="24">
          <cell r="D24">
            <v>30478275.489999998</v>
          </cell>
          <cell r="E24">
            <v>23958794.169999998</v>
          </cell>
          <cell r="F24">
            <v>135652708.550892</v>
          </cell>
          <cell r="G24">
            <v>106635801.09183599</v>
          </cell>
        </row>
        <row r="25">
          <cell r="D25">
            <v>14859556.079999998</v>
          </cell>
          <cell r="E25">
            <v>50091260.75</v>
          </cell>
          <cell r="F25">
            <v>66136912.200863995</v>
          </cell>
          <cell r="G25">
            <v>222946183.3461</v>
          </cell>
        </row>
        <row r="31">
          <cell r="D31">
            <v>881102250.18999994</v>
          </cell>
          <cell r="E31">
            <v>881102250.18999994</v>
          </cell>
          <cell r="F31">
            <v>3921609895.1456518</v>
          </cell>
          <cell r="G31">
            <v>3921609895.1456518</v>
          </cell>
        </row>
        <row r="32">
          <cell r="D32">
            <v>74050517.840000004</v>
          </cell>
          <cell r="E32">
            <v>74050517.840000004</v>
          </cell>
          <cell r="F32">
            <v>329584044.80227202</v>
          </cell>
          <cell r="G32">
            <v>329584044.80227202</v>
          </cell>
        </row>
        <row r="33">
          <cell r="D33">
            <v>311636330.42009014</v>
          </cell>
          <cell r="E33">
            <v>311636330.42009014</v>
          </cell>
          <cell r="F33">
            <v>1387030979.4337373</v>
          </cell>
          <cell r="G33">
            <v>1387030979.4337373</v>
          </cell>
        </row>
        <row r="34">
          <cell r="D34">
            <v>-3706730.048378591</v>
          </cell>
          <cell r="E34">
            <v>14810715.491621407</v>
          </cell>
          <cell r="F34">
            <v>-16497914.099323433</v>
          </cell>
          <cell r="G34">
            <v>65919532.51010856</v>
          </cell>
        </row>
        <row r="35">
          <cell r="D35">
            <v>1059285994.6215652</v>
          </cell>
          <cell r="E35">
            <v>1059285994.6215652</v>
          </cell>
          <cell r="F35">
            <v>4714670103.8616629</v>
          </cell>
          <cell r="G35">
            <v>4714670103.8616629</v>
          </cell>
        </row>
        <row r="36">
          <cell r="D36">
            <v>-596832659</v>
          </cell>
          <cell r="E36">
            <v>-596832659</v>
          </cell>
          <cell r="F36">
            <v>-2656382798.6771998</v>
          </cell>
          <cell r="G36">
            <v>-2656382798.6771998</v>
          </cell>
        </row>
        <row r="37">
          <cell r="D37">
            <v>-1298468407.8920143</v>
          </cell>
          <cell r="E37">
            <v>-1112612836.0237627</v>
          </cell>
          <cell r="F37">
            <v>-5779223189.8457775</v>
          </cell>
          <cell r="G37">
            <v>-4952017211.1945629</v>
          </cell>
        </row>
        <row r="38">
          <cell r="D38">
            <v>-132846380.56479441</v>
          </cell>
          <cell r="E38">
            <v>-185855571.72846028</v>
          </cell>
          <cell r="F38">
            <v>-591272670.617787</v>
          </cell>
          <cell r="G38">
            <v>-827205978.64903104</v>
          </cell>
        </row>
        <row r="40">
          <cell r="D40">
            <v>17039450.505625393</v>
          </cell>
          <cell r="E40">
            <v>16995744.003463451</v>
          </cell>
          <cell r="F40">
            <v>75839186.3104375</v>
          </cell>
          <cell r="G40">
            <v>75644657.410615131</v>
          </cell>
        </row>
        <row r="44">
          <cell r="D44">
            <v>239999999.95000002</v>
          </cell>
          <cell r="E44">
            <v>191729051.83000001</v>
          </cell>
          <cell r="F44">
            <v>1068191999.7774601</v>
          </cell>
          <cell r="G44">
            <v>853347663.88496411</v>
          </cell>
        </row>
        <row r="46">
          <cell r="D46">
            <v>106792955.61104298</v>
          </cell>
          <cell r="E46">
            <v>108237080.71855538</v>
          </cell>
          <cell r="F46">
            <v>475314086.83363008</v>
          </cell>
          <cell r="G46">
            <v>481741598.86214626</v>
          </cell>
        </row>
        <row r="47">
          <cell r="D47">
            <v>72659145.679440409</v>
          </cell>
          <cell r="E47">
            <v>72659145.679440409</v>
          </cell>
          <cell r="F47">
            <v>323391325.59005338</v>
          </cell>
          <cell r="G47">
            <v>323391325.59005338</v>
          </cell>
        </row>
        <row r="48">
          <cell r="D48">
            <v>84606212.740388021</v>
          </cell>
          <cell r="E48">
            <v>84606212.740388021</v>
          </cell>
          <cell r="F48">
            <v>376565331.66491902</v>
          </cell>
          <cell r="G48">
            <v>376565331.66491902</v>
          </cell>
        </row>
        <row r="49">
          <cell r="D49">
            <v>170557.72</v>
          </cell>
          <cell r="E49">
            <v>173749.44</v>
          </cell>
          <cell r="F49">
            <v>759118.30017599999</v>
          </cell>
          <cell r="G49">
            <v>773324.007552</v>
          </cell>
        </row>
        <row r="52">
          <cell r="D52">
            <v>1626990601.8969135</v>
          </cell>
          <cell r="E52">
            <v>1543053292.6669142</v>
          </cell>
          <cell r="F52">
            <v>7241409770.9227829</v>
          </cell>
          <cell r="G52">
            <v>6867821596.4219017</v>
          </cell>
        </row>
        <row r="53">
          <cell r="D53">
            <v>40569556.600000009</v>
          </cell>
          <cell r="E53">
            <v>44880251.790000014</v>
          </cell>
          <cell r="F53">
            <v>180566982.51528004</v>
          </cell>
          <cell r="G53">
            <v>199753024.66693208</v>
          </cell>
        </row>
        <row r="54">
          <cell r="D54">
            <v>56821418.200000003</v>
          </cell>
          <cell r="E54">
            <v>3478830.26</v>
          </cell>
          <cell r="F54">
            <v>252900768.12456003</v>
          </cell>
          <cell r="G54">
            <v>15483577.721207999</v>
          </cell>
        </row>
        <row r="55">
          <cell r="D55">
            <v>1107988.370514303</v>
          </cell>
          <cell r="E55">
            <v>3679908.1184996399</v>
          </cell>
          <cell r="F55">
            <v>4931434.6394850602</v>
          </cell>
          <cell r="G55">
            <v>16378535.053818198</v>
          </cell>
        </row>
        <row r="56">
          <cell r="D56">
            <v>0</v>
          </cell>
          <cell r="E56">
            <v>0</v>
          </cell>
          <cell r="F56">
            <v>0</v>
          </cell>
          <cell r="G56">
            <v>0</v>
          </cell>
        </row>
        <row r="57">
          <cell r="D57">
            <v>114262437.98</v>
          </cell>
          <cell r="E57">
            <v>42421794.300000004</v>
          </cell>
          <cell r="F57">
            <v>508559258.96138406</v>
          </cell>
          <cell r="G57">
            <v>188810922.07044002</v>
          </cell>
        </row>
        <row r="59">
          <cell r="D59">
            <v>3556640.76</v>
          </cell>
          <cell r="E59">
            <v>3034973.6399999997</v>
          </cell>
          <cell r="F59">
            <v>15829896.694607999</v>
          </cell>
          <cell r="G59">
            <v>13508060.676911999</v>
          </cell>
        </row>
        <row r="63">
          <cell r="D63">
            <v>2658797881.4505596</v>
          </cell>
          <cell r="E63">
            <v>2560534776.8684816</v>
          </cell>
          <cell r="F63">
            <v>11833777610.760151</v>
          </cell>
          <cell r="G63">
            <v>11396428184.686239</v>
          </cell>
        </row>
      </sheetData>
      <sheetData sheetId="2">
        <row r="9">
          <cell r="C9">
            <v>919121406.75999975</v>
          </cell>
          <cell r="D9">
            <v>712648306</v>
          </cell>
          <cell r="E9">
            <v>4090825557.207407</v>
          </cell>
          <cell r="F9">
            <v>3171855080.3448</v>
          </cell>
        </row>
        <row r="10">
          <cell r="C10">
            <v>-989911857.64556301</v>
          </cell>
          <cell r="D10">
            <v>-661811222</v>
          </cell>
          <cell r="E10">
            <v>-4405899696.008872</v>
          </cell>
          <cell r="F10">
            <v>-2945589387.8776002</v>
          </cell>
        </row>
        <row r="14">
          <cell r="C14">
            <v>-61824632.020340592</v>
          </cell>
          <cell r="D14">
            <v>-50220311</v>
          </cell>
          <cell r="E14">
            <v>-275169072.19613189</v>
          </cell>
          <cell r="F14">
            <v>-223520560.1988</v>
          </cell>
        </row>
        <row r="15">
          <cell r="C15">
            <v>52341086.120000049</v>
          </cell>
          <cell r="D15">
            <v>3431032.0000000005</v>
          </cell>
          <cell r="E15">
            <v>232959706.10289621</v>
          </cell>
          <cell r="F15">
            <v>15270837.225600002</v>
          </cell>
        </row>
        <row r="16">
          <cell r="C16">
            <v>-43666235.800000004</v>
          </cell>
          <cell r="D16">
            <v>-10553540</v>
          </cell>
          <cell r="E16">
            <v>-194349682.29864001</v>
          </cell>
          <cell r="F16">
            <v>-46971695.832000002</v>
          </cell>
        </row>
        <row r="19">
          <cell r="C19">
            <v>-20901575.586855698</v>
          </cell>
          <cell r="D19">
            <v>-13171894</v>
          </cell>
          <cell r="E19">
            <v>-93028732.621977344</v>
          </cell>
          <cell r="F19">
            <v>-58625465.815200001</v>
          </cell>
        </row>
        <row r="20">
          <cell r="C20">
            <v>7492841.8399999999</v>
          </cell>
          <cell r="D20">
            <v>3556046</v>
          </cell>
          <cell r="E20">
            <v>33349140.461472001</v>
          </cell>
          <cell r="F20">
            <v>15827249.536800001</v>
          </cell>
        </row>
        <row r="21">
          <cell r="C21">
            <v>5454257.1801269948</v>
          </cell>
          <cell r="D21">
            <v>2645977</v>
          </cell>
          <cell r="E21">
            <v>24275807.85730923</v>
          </cell>
          <cell r="F21">
            <v>11776713.431600001</v>
          </cell>
        </row>
        <row r="25">
          <cell r="C25">
            <v>-907964.90999999992</v>
          </cell>
          <cell r="D25">
            <v>-1257534</v>
          </cell>
          <cell r="E25">
            <v>-4041170.2214279999</v>
          </cell>
          <cell r="F25">
            <v>-5597032.3272000002</v>
          </cell>
        </row>
        <row r="27">
          <cell r="C27">
            <v>-132802674.0626325</v>
          </cell>
          <cell r="D27">
            <v>-14733140</v>
          </cell>
          <cell r="E27">
            <v>-591078141.71796489</v>
          </cell>
          <cell r="F27">
            <v>-65574261.512000196</v>
          </cell>
        </row>
        <row r="30">
          <cell r="C30">
            <v>-132846380.5647945</v>
          </cell>
          <cell r="D30">
            <v>-12766592</v>
          </cell>
          <cell r="E30">
            <v>-591272670.61778736</v>
          </cell>
          <cell r="F30">
            <v>-56821547.673600003</v>
          </cell>
        </row>
        <row r="31">
          <cell r="C31">
            <v>43706.502161942029</v>
          </cell>
          <cell r="D31">
            <v>-1966548</v>
          </cell>
          <cell r="E31">
            <v>194528.89982237158</v>
          </cell>
          <cell r="F31">
            <v>-8752713.8384000007</v>
          </cell>
        </row>
        <row r="35">
          <cell r="C35">
            <v>-0.50018958373723199</v>
          </cell>
          <cell r="D35">
            <v>-2.8899999999999999E-2</v>
          </cell>
          <cell r="E35">
            <v>-2.2262437992976722</v>
          </cell>
          <cell r="F35">
            <v>-0.12862811999999998</v>
          </cell>
        </row>
      </sheetData>
      <sheetData sheetId="3">
        <row r="7">
          <cell r="B7">
            <v>-132802674.0626325</v>
          </cell>
          <cell r="C7">
            <v>-14733140</v>
          </cell>
          <cell r="D7">
            <v>-591078141.71796489</v>
          </cell>
          <cell r="E7">
            <v>-65574261.512000196</v>
          </cell>
        </row>
        <row r="11">
          <cell r="B11">
            <v>-18517445.869999997</v>
          </cell>
          <cell r="C11">
            <v>-2948381</v>
          </cell>
          <cell r="D11">
            <v>-82417449.078195989</v>
          </cell>
          <cell r="E11">
            <v>-13122654.1548</v>
          </cell>
        </row>
        <row r="13">
          <cell r="B13">
            <v>-18517445.869999997</v>
          </cell>
          <cell r="C13">
            <v>-2948381</v>
          </cell>
          <cell r="D13">
            <v>-82417449.078195989</v>
          </cell>
          <cell r="E13">
            <v>-13122654.1548</v>
          </cell>
        </row>
        <row r="16">
          <cell r="B16">
            <v>0</v>
          </cell>
          <cell r="C16">
            <v>0</v>
          </cell>
          <cell r="D16">
            <v>0</v>
          </cell>
          <cell r="E16">
            <v>0</v>
          </cell>
        </row>
        <row r="17">
          <cell r="B17">
            <v>0</v>
          </cell>
          <cell r="C17">
            <v>0</v>
          </cell>
          <cell r="D17">
            <v>0</v>
          </cell>
          <cell r="E17">
            <v>0</v>
          </cell>
        </row>
        <row r="18">
          <cell r="B18">
            <v>0</v>
          </cell>
          <cell r="C18">
            <v>0</v>
          </cell>
          <cell r="D18">
            <v>0</v>
          </cell>
          <cell r="E18">
            <v>0</v>
          </cell>
        </row>
        <row r="19">
          <cell r="B19">
            <v>0</v>
          </cell>
          <cell r="C19">
            <v>0</v>
          </cell>
          <cell r="D19">
            <v>0</v>
          </cell>
        </row>
        <row r="22">
          <cell r="B22">
            <v>0</v>
          </cell>
          <cell r="C22">
            <v>0</v>
          </cell>
          <cell r="D22">
            <v>0</v>
          </cell>
          <cell r="E22">
            <v>0</v>
          </cell>
        </row>
        <row r="24">
          <cell r="B24">
            <v>-18517445.869999997</v>
          </cell>
          <cell r="C24">
            <v>-2948381</v>
          </cell>
          <cell r="D24">
            <v>-82417449.078195989</v>
          </cell>
          <cell r="E24">
            <v>-13122654.1548</v>
          </cell>
        </row>
        <row r="25">
          <cell r="B25">
            <v>-151320119.93263251</v>
          </cell>
          <cell r="C25">
            <v>-17681521</v>
          </cell>
          <cell r="D25">
            <v>-673495590.79616094</v>
          </cell>
          <cell r="E25">
            <v>-78696915.666800201</v>
          </cell>
        </row>
        <row r="27">
          <cell r="B27">
            <v>-151363826.43479449</v>
          </cell>
          <cell r="C27">
            <v>-15714973</v>
          </cell>
          <cell r="D27">
            <v>-673690119.69598341</v>
          </cell>
          <cell r="E27">
            <v>-69944201.828400001</v>
          </cell>
        </row>
        <row r="28">
          <cell r="B28">
            <v>43706.502161942029</v>
          </cell>
          <cell r="C28">
            <v>-1966548</v>
          </cell>
          <cell r="D28">
            <v>194528.89982237158</v>
          </cell>
          <cell r="E28">
            <v>-8752713.8384000007</v>
          </cell>
        </row>
        <row r="30">
          <cell r="B30">
            <v>-151320119.93263254</v>
          </cell>
          <cell r="C30">
            <v>-17681521</v>
          </cell>
          <cell r="D30">
            <v>-673495590.79616106</v>
          </cell>
          <cell r="E30">
            <v>-78696915.666800007</v>
          </cell>
        </row>
      </sheetData>
      <sheetData sheetId="4">
        <row r="9">
          <cell r="C9">
            <v>-131894709.1526325</v>
          </cell>
          <cell r="D9">
            <v>-13475606</v>
          </cell>
          <cell r="E9">
            <v>-587036971.49653685</v>
          </cell>
          <cell r="F9">
            <v>-59977229.184800193</v>
          </cell>
        </row>
        <row r="12">
          <cell r="C12">
            <v>33483787.830000002</v>
          </cell>
          <cell r="D12">
            <v>29764372</v>
          </cell>
          <cell r="E12">
            <v>149029642.87376401</v>
          </cell>
          <cell r="F12">
            <v>132475267.89760001</v>
          </cell>
        </row>
        <row r="13">
          <cell r="C13">
            <v>1803959.0651411612</v>
          </cell>
          <cell r="D13">
            <v>1551104</v>
          </cell>
          <cell r="E13">
            <v>8029059.6871302798</v>
          </cell>
          <cell r="F13">
            <v>6903652.6831999999</v>
          </cell>
        </row>
        <row r="14">
          <cell r="C14">
            <v>382889.89</v>
          </cell>
          <cell r="D14">
            <v>3344902</v>
          </cell>
          <cell r="E14">
            <v>1704166.322412</v>
          </cell>
          <cell r="F14">
            <v>14887489.821599999</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19">
          <cell r="C19">
            <v>1917151.51</v>
          </cell>
          <cell r="D19">
            <v>19</v>
          </cell>
          <cell r="E19">
            <v>8532860.1207079999</v>
          </cell>
          <cell r="F19">
            <v>84.565200000000004</v>
          </cell>
        </row>
        <row r="20">
          <cell r="C20">
            <v>-74048.460000000006</v>
          </cell>
          <cell r="D20">
            <v>-122122</v>
          </cell>
          <cell r="E20">
            <v>-329572.83576800005</v>
          </cell>
          <cell r="F20">
            <v>-543540.59759999998</v>
          </cell>
        </row>
        <row r="21">
          <cell r="C21">
            <v>1793495.2368556999</v>
          </cell>
          <cell r="D21">
            <v>1300499</v>
          </cell>
          <cell r="E21">
            <v>7982487.6001973497</v>
          </cell>
          <cell r="F21">
            <v>5788260.9491999997</v>
          </cell>
        </row>
        <row r="22">
          <cell r="C22">
            <v>-7418793.3799999999</v>
          </cell>
          <cell r="D22">
            <v>-3433924</v>
          </cell>
          <cell r="E22">
            <v>-33019567.625704002</v>
          </cell>
          <cell r="F22">
            <v>-15283708.939200001</v>
          </cell>
        </row>
        <row r="23">
          <cell r="C23">
            <v>15966135.149999999</v>
          </cell>
          <cell r="D23">
            <v>9477316</v>
          </cell>
          <cell r="E23">
            <v>71062074.325619996</v>
          </cell>
          <cell r="F23">
            <v>42181638.0528</v>
          </cell>
        </row>
        <row r="24">
          <cell r="C24">
            <v>0</v>
          </cell>
          <cell r="D24">
            <v>0</v>
          </cell>
          <cell r="E24">
            <v>0</v>
          </cell>
          <cell r="F24">
            <v>0</v>
          </cell>
        </row>
        <row r="25">
          <cell r="C25">
            <v>-54029.43</v>
          </cell>
          <cell r="D25">
            <v>-151461</v>
          </cell>
          <cell r="E25">
            <v>-240474.18704400002</v>
          </cell>
          <cell r="F25">
            <v>-674122.61880000005</v>
          </cell>
        </row>
        <row r="26">
          <cell r="C26">
            <v>-4802828.0275315</v>
          </cell>
          <cell r="D26">
            <v>-5558093</v>
          </cell>
          <cell r="E26">
            <v>-21376426.984937202</v>
          </cell>
          <cell r="F26">
            <v>-24737960.3244</v>
          </cell>
        </row>
        <row r="30">
          <cell r="C30">
            <v>-71851785.410000011</v>
          </cell>
          <cell r="D30">
            <v>5992771</v>
          </cell>
          <cell r="E30">
            <v>-319797924.50282806</v>
          </cell>
          <cell r="F30">
            <v>26672626.1668</v>
          </cell>
        </row>
        <row r="31">
          <cell r="C31">
            <v>-36415051.721083201</v>
          </cell>
          <cell r="D31">
            <v>-72411862</v>
          </cell>
          <cell r="E31">
            <v>-162076112.20019713</v>
          </cell>
          <cell r="F31">
            <v>-322290715.38959998</v>
          </cell>
        </row>
        <row r="32">
          <cell r="C32">
            <v>0</v>
          </cell>
          <cell r="D32">
            <v>0</v>
          </cell>
          <cell r="E32">
            <v>0</v>
          </cell>
          <cell r="F32">
            <v>0</v>
          </cell>
        </row>
        <row r="33">
          <cell r="C33">
            <v>38741161.419999093</v>
          </cell>
          <cell r="D33">
            <v>20167329</v>
          </cell>
          <cell r="E33">
            <v>172429159.24813196</v>
          </cell>
          <cell r="F33">
            <v>89760751.913200006</v>
          </cell>
        </row>
        <row r="34">
          <cell r="C34">
            <v>-69525675.711084127</v>
          </cell>
          <cell r="D34">
            <v>-46251762</v>
          </cell>
          <cell r="E34">
            <v>-309444877.45489323</v>
          </cell>
          <cell r="F34">
            <v>-205857337.30959994</v>
          </cell>
        </row>
        <row r="36">
          <cell r="C36">
            <v>0</v>
          </cell>
          <cell r="D36">
            <v>0</v>
          </cell>
          <cell r="E36">
            <v>0</v>
          </cell>
          <cell r="F36">
            <v>0</v>
          </cell>
        </row>
        <row r="37">
          <cell r="C37">
            <v>0</v>
          </cell>
          <cell r="D37">
            <v>0</v>
          </cell>
          <cell r="E37">
            <v>0</v>
          </cell>
          <cell r="F37">
            <v>0</v>
          </cell>
        </row>
        <row r="38">
          <cell r="C38" t="str">
            <v xml:space="preserve"> </v>
          </cell>
          <cell r="D38" t="str">
            <v xml:space="preserve"> </v>
          </cell>
          <cell r="E38" t="str">
            <v xml:space="preserve"> </v>
          </cell>
          <cell r="F38" t="str">
            <v xml:space="preserve"> </v>
          </cell>
        </row>
        <row r="42">
          <cell r="C42">
            <v>-29621838</v>
          </cell>
          <cell r="D42">
            <v>-2429871</v>
          </cell>
          <cell r="E42">
            <v>-131840878.5704</v>
          </cell>
          <cell r="F42">
            <v>-10814871.846799999</v>
          </cell>
        </row>
        <row r="43">
          <cell r="C43">
            <v>0</v>
          </cell>
          <cell r="D43">
            <v>0</v>
          </cell>
          <cell r="E43">
            <v>0</v>
          </cell>
          <cell r="F43">
            <v>0</v>
          </cell>
        </row>
        <row r="44">
          <cell r="C44">
            <v>47032</v>
          </cell>
          <cell r="D44">
            <v>-6883</v>
          </cell>
          <cell r="E44">
            <v>209330.02559999999</v>
          </cell>
          <cell r="F44">
            <v>-30634.856400000001</v>
          </cell>
        </row>
        <row r="45">
          <cell r="C45">
            <v>55407.43</v>
          </cell>
          <cell r="D45">
            <v>1326704</v>
          </cell>
          <cell r="E45">
            <v>246607.389444</v>
          </cell>
          <cell r="F45">
            <v>5904894.1632000003</v>
          </cell>
        </row>
        <row r="46">
          <cell r="C46">
            <v>0</v>
          </cell>
          <cell r="D46">
            <v>0</v>
          </cell>
          <cell r="E46">
            <v>0</v>
          </cell>
          <cell r="F46">
            <v>0</v>
          </cell>
        </row>
        <row r="47">
          <cell r="C47">
            <v>0</v>
          </cell>
          <cell r="D47">
            <v>0</v>
          </cell>
          <cell r="E47">
            <v>0</v>
          </cell>
          <cell r="F47">
            <v>0</v>
          </cell>
        </row>
        <row r="48">
          <cell r="C48">
            <v>-29519398.57</v>
          </cell>
          <cell r="D48">
            <v>-1110050</v>
          </cell>
          <cell r="E48">
            <v>-131384941.155356</v>
          </cell>
          <cell r="F48">
            <v>-4940612.5399999991</v>
          </cell>
        </row>
        <row r="51">
          <cell r="C51">
            <v>44810268.139999934</v>
          </cell>
          <cell r="D51">
            <v>69562374</v>
          </cell>
          <cell r="E51">
            <v>199441543.58751172</v>
          </cell>
          <cell r="F51">
            <v>309608214.19920003</v>
          </cell>
        </row>
        <row r="52">
          <cell r="C52">
            <v>48270948.120000035</v>
          </cell>
          <cell r="D52">
            <v>0</v>
          </cell>
          <cell r="E52">
            <v>214844335.89249617</v>
          </cell>
          <cell r="F52">
            <v>0</v>
          </cell>
        </row>
        <row r="53">
          <cell r="C53">
            <v>0</v>
          </cell>
          <cell r="D53">
            <v>0</v>
          </cell>
          <cell r="E53">
            <v>0</v>
          </cell>
          <cell r="F53">
            <v>0</v>
          </cell>
        </row>
        <row r="54">
          <cell r="C54">
            <v>0</v>
          </cell>
          <cell r="D54">
            <v>-10655710</v>
          </cell>
          <cell r="E54">
            <v>0</v>
          </cell>
          <cell r="F54">
            <v>-47426434.068000004</v>
          </cell>
        </row>
        <row r="55">
          <cell r="C55">
            <v>71675259.596666679</v>
          </cell>
          <cell r="D55">
            <v>-41717929</v>
          </cell>
          <cell r="E55">
            <v>319012245.41284406</v>
          </cell>
          <cell r="F55">
            <v>-185678158.39320001</v>
          </cell>
        </row>
        <row r="56">
          <cell r="C56">
            <v>-3660966.9726576838</v>
          </cell>
          <cell r="D56">
            <v>-3098476</v>
          </cell>
          <cell r="E56">
            <v>-16294231.80190482</v>
          </cell>
          <cell r="F56">
            <v>-13790696.980800001</v>
          </cell>
        </row>
        <row r="57">
          <cell r="C57">
            <v>-8385149.4066666663</v>
          </cell>
          <cell r="D57">
            <v>-7800428</v>
          </cell>
          <cell r="E57">
            <v>-37320622.979191996</v>
          </cell>
          <cell r="F57">
            <v>-34718144.942400001</v>
          </cell>
        </row>
        <row r="60">
          <cell r="C60">
            <v>-35231704.571908981</v>
          </cell>
          <cell r="D60">
            <v>-18374975</v>
          </cell>
          <cell r="E60">
            <v>-156809270.69865251</v>
          </cell>
          <cell r="F60">
            <v>-81783337.730000108</v>
          </cell>
        </row>
        <row r="62">
          <cell r="C62">
            <v>50091260.649999999</v>
          </cell>
          <cell r="D62">
            <v>100655956</v>
          </cell>
          <cell r="E62">
            <v>222946182.90101999</v>
          </cell>
          <cell r="F62">
            <v>447999527.9648</v>
          </cell>
        </row>
        <row r="64">
          <cell r="C64">
            <v>14859556.079999998</v>
          </cell>
          <cell r="D64">
            <v>82280981</v>
          </cell>
          <cell r="E64">
            <v>66136912.200863995</v>
          </cell>
          <cell r="F64">
            <v>366216190.23479998</v>
          </cell>
        </row>
      </sheetData>
      <sheetData sheetId="5">
        <row r="7">
          <cell r="B7" t="str">
            <v>Share
 capital</v>
          </cell>
          <cell r="C7" t="str">
            <v>Share premium</v>
          </cell>
          <cell r="D7" t="str">
            <v>Accumulated losses</v>
          </cell>
          <cell r="E7" t="str">
            <v>Revaluation reserves</v>
          </cell>
          <cell r="F7" t="str">
            <v>Deferred income tax related to revaluation, recognised in equity</v>
          </cell>
          <cell r="G7" t="str">
            <v>Effect of transfers with equity holders</v>
          </cell>
          <cell r="H7" t="str">
            <v>Other reserves</v>
          </cell>
          <cell r="I7" t="str">
            <v>Equity attributable to equity holders of the parent</v>
          </cell>
          <cell r="J7" t="str">
            <v>Non-Controlling interest</v>
          </cell>
          <cell r="K7" t="str">
            <v>Total 
equity</v>
          </cell>
        </row>
        <row r="8">
          <cell r="B8">
            <v>1463323897</v>
          </cell>
          <cell r="C8">
            <v>74050518</v>
          </cell>
          <cell r="D8">
            <v>-1706362316</v>
          </cell>
          <cell r="E8">
            <v>149619175</v>
          </cell>
          <cell r="F8">
            <v>-24208516</v>
          </cell>
          <cell r="G8">
            <v>-596832659</v>
          </cell>
          <cell r="H8">
            <v>1043782894</v>
          </cell>
          <cell r="J8">
            <v>17924067</v>
          </cell>
        </row>
        <row r="9">
          <cell r="A9" t="str">
            <v>Net loss for 2021</v>
          </cell>
          <cell r="B9">
            <v>0</v>
          </cell>
          <cell r="C9">
            <v>0</v>
          </cell>
          <cell r="D9">
            <v>-12766592</v>
          </cell>
          <cell r="E9">
            <v>0</v>
          </cell>
          <cell r="F9">
            <v>0</v>
          </cell>
          <cell r="G9">
            <v>0</v>
          </cell>
          <cell r="H9">
            <v>0</v>
          </cell>
          <cell r="J9">
            <v>-1966548</v>
          </cell>
        </row>
        <row r="10">
          <cell r="A10" t="str">
            <v>Hedging reserves</v>
          </cell>
          <cell r="B10">
            <v>0</v>
          </cell>
          <cell r="C10">
            <v>0</v>
          </cell>
          <cell r="D10">
            <v>0</v>
          </cell>
          <cell r="E10">
            <v>0</v>
          </cell>
          <cell r="F10">
            <v>0</v>
          </cell>
          <cell r="G10">
            <v>0</v>
          </cell>
          <cell r="H10">
            <v>-2948381</v>
          </cell>
          <cell r="J10">
            <v>0</v>
          </cell>
        </row>
        <row r="11">
          <cell r="A11" t="str">
            <v>Revaluation surplus</v>
          </cell>
          <cell r="B11">
            <v>0</v>
          </cell>
          <cell r="C11">
            <v>0</v>
          </cell>
          <cell r="D11">
            <v>0</v>
          </cell>
          <cell r="E11">
            <v>0</v>
          </cell>
          <cell r="F11">
            <v>0</v>
          </cell>
          <cell r="G11">
            <v>0</v>
          </cell>
          <cell r="H11">
            <v>0</v>
          </cell>
          <cell r="J11">
            <v>0</v>
          </cell>
        </row>
        <row r="12">
          <cell r="A12" t="str">
            <v>Deferred tax related to revaluation surplus</v>
          </cell>
          <cell r="B12">
            <v>0</v>
          </cell>
          <cell r="C12">
            <v>0</v>
          </cell>
          <cell r="D12">
            <v>0</v>
          </cell>
          <cell r="E12">
            <v>0</v>
          </cell>
          <cell r="F12">
            <v>0</v>
          </cell>
          <cell r="G12">
            <v>0</v>
          </cell>
          <cell r="H12">
            <v>0</v>
          </cell>
          <cell r="J12">
            <v>0</v>
          </cell>
        </row>
        <row r="15">
          <cell r="B15">
            <v>0</v>
          </cell>
          <cell r="C15">
            <v>0</v>
          </cell>
          <cell r="D15">
            <v>2004717</v>
          </cell>
          <cell r="E15">
            <v>-2004717</v>
          </cell>
          <cell r="F15">
            <v>0</v>
          </cell>
          <cell r="G15">
            <v>0</v>
          </cell>
          <cell r="H15">
            <v>0</v>
          </cell>
          <cell r="J15">
            <v>0</v>
          </cell>
        </row>
        <row r="16">
          <cell r="B16">
            <v>0</v>
          </cell>
          <cell r="C16">
            <v>0</v>
          </cell>
          <cell r="D16">
            <v>0</v>
          </cell>
          <cell r="E16">
            <v>0</v>
          </cell>
          <cell r="F16">
            <v>320754</v>
          </cell>
          <cell r="G16">
            <v>0</v>
          </cell>
          <cell r="H16">
            <v>0</v>
          </cell>
          <cell r="J16">
            <v>0</v>
          </cell>
        </row>
        <row r="20">
          <cell r="B20">
            <v>881102250</v>
          </cell>
          <cell r="C20">
            <v>74050518</v>
          </cell>
          <cell r="D20">
            <v>-1298468407.5112016</v>
          </cell>
          <cell r="E20">
            <v>371331556.606305</v>
          </cell>
          <cell r="F20">
            <v>-59695226.44719407</v>
          </cell>
          <cell r="G20">
            <v>-596832659</v>
          </cell>
          <cell r="H20">
            <v>1074096710.4428816</v>
          </cell>
          <cell r="I20">
            <v>445584742.09079087</v>
          </cell>
          <cell r="J20">
            <v>16995744.006441634</v>
          </cell>
          <cell r="K20">
            <v>462580486.09723252</v>
          </cell>
        </row>
        <row r="21">
          <cell r="B21">
            <v>0</v>
          </cell>
          <cell r="C21">
            <v>0</v>
          </cell>
          <cell r="D21">
            <v>-132846380.56479441</v>
          </cell>
          <cell r="E21">
            <v>0</v>
          </cell>
          <cell r="F21">
            <v>0</v>
          </cell>
          <cell r="G21">
            <v>0</v>
          </cell>
          <cell r="H21">
            <v>0</v>
          </cell>
          <cell r="J21">
            <v>43706.502161942029</v>
          </cell>
        </row>
        <row r="22">
          <cell r="B22">
            <v>0</v>
          </cell>
          <cell r="C22">
            <v>0</v>
          </cell>
          <cell r="D22">
            <v>0</v>
          </cell>
          <cell r="E22">
            <v>0</v>
          </cell>
          <cell r="F22">
            <v>0</v>
          </cell>
          <cell r="G22">
            <v>0</v>
          </cell>
          <cell r="H22">
            <v>0</v>
          </cell>
          <cell r="J22">
            <v>0</v>
          </cell>
        </row>
        <row r="23">
          <cell r="B23">
            <v>0</v>
          </cell>
          <cell r="C23">
            <v>0</v>
          </cell>
          <cell r="D23">
            <v>0</v>
          </cell>
          <cell r="E23">
            <v>0</v>
          </cell>
          <cell r="F23">
            <v>0</v>
          </cell>
          <cell r="G23">
            <v>0</v>
          </cell>
          <cell r="H23">
            <v>0</v>
          </cell>
          <cell r="J23">
            <v>0</v>
          </cell>
        </row>
        <row r="24">
          <cell r="B24">
            <v>0</v>
          </cell>
          <cell r="C24">
            <v>0</v>
          </cell>
          <cell r="D24">
            <v>0</v>
          </cell>
          <cell r="E24">
            <v>0</v>
          </cell>
          <cell r="F24">
            <v>0</v>
          </cell>
          <cell r="G24">
            <v>0</v>
          </cell>
          <cell r="H24">
            <v>-18517445.869999997</v>
          </cell>
          <cell r="J24">
            <v>0</v>
          </cell>
        </row>
        <row r="25">
          <cell r="A25" t="str">
            <v>Actuarial gains / (losses) on defined benefit pension plans</v>
          </cell>
          <cell r="B25">
            <v>0</v>
          </cell>
          <cell r="C25">
            <v>0</v>
          </cell>
          <cell r="D25">
            <v>0</v>
          </cell>
          <cell r="E25">
            <v>0</v>
          </cell>
          <cell r="F25">
            <v>0</v>
          </cell>
          <cell r="G25">
            <v>0</v>
          </cell>
          <cell r="J25">
            <v>0</v>
          </cell>
        </row>
        <row r="28">
          <cell r="A28" t="str">
            <v xml:space="preserve">Transfer of realized revaluation reserve to Retained Earnings </v>
          </cell>
          <cell r="B28">
            <v>0</v>
          </cell>
          <cell r="C28">
            <v>0</v>
          </cell>
          <cell r="D28">
            <v>0</v>
          </cell>
          <cell r="E28">
            <v>0</v>
          </cell>
          <cell r="F28">
            <v>0</v>
          </cell>
          <cell r="G28">
            <v>0</v>
          </cell>
          <cell r="H28">
            <v>0</v>
          </cell>
          <cell r="J28">
            <v>0</v>
          </cell>
        </row>
        <row r="29">
          <cell r="A29" t="str">
            <v>Deferred tax related to realized revaluation reserve transferred to Retained Earnings</v>
          </cell>
          <cell r="B29">
            <v>0</v>
          </cell>
          <cell r="C29">
            <v>0</v>
          </cell>
          <cell r="D29">
            <v>0</v>
          </cell>
          <cell r="E29">
            <v>0</v>
          </cell>
          <cell r="F29">
            <v>0</v>
          </cell>
          <cell r="G29">
            <v>0</v>
          </cell>
          <cell r="H29">
            <v>0</v>
          </cell>
          <cell r="J29">
            <v>0</v>
          </cell>
        </row>
        <row r="30">
          <cell r="B30">
            <v>0</v>
          </cell>
          <cell r="D30">
            <v>0</v>
          </cell>
          <cell r="J30">
            <v>0</v>
          </cell>
        </row>
        <row r="43">
          <cell r="B43" t="str">
            <v>Share
 capital</v>
          </cell>
          <cell r="C43" t="str">
            <v>Share premium</v>
          </cell>
          <cell r="D43" t="str">
            <v>Accumulated losses</v>
          </cell>
          <cell r="E43" t="str">
            <v>Revaluation reserves</v>
          </cell>
          <cell r="F43" t="str">
            <v>Deferred income tax related to revaluation, recognised in equity</v>
          </cell>
          <cell r="G43" t="str">
            <v>Effect of transfers with equity holders</v>
          </cell>
          <cell r="H43" t="str">
            <v>Other reserves</v>
          </cell>
          <cell r="I43" t="str">
            <v>Equity attributable to equity holders of the parent</v>
          </cell>
          <cell r="J43" t="str">
            <v>Non-Controlling interest</v>
          </cell>
          <cell r="K43" t="str">
            <v>Total 
equity</v>
          </cell>
        </row>
        <row r="44">
          <cell r="B44">
            <v>6512962000.7676001</v>
          </cell>
          <cell r="C44">
            <v>329584044.81440002</v>
          </cell>
          <cell r="D44">
            <v>-7594677392.7928009</v>
          </cell>
          <cell r="E44">
            <v>665925024.09000003</v>
          </cell>
          <cell r="F44">
            <v>-107747263.01280001</v>
          </cell>
          <cell r="G44">
            <v>-2656382798.6771998</v>
          </cell>
          <cell r="H44">
            <v>4645668900.3151999</v>
          </cell>
          <cell r="J44">
            <v>79776437.403600007</v>
          </cell>
        </row>
        <row r="45">
          <cell r="A45" t="str">
            <v>Net loss for 2021</v>
          </cell>
          <cell r="B45">
            <v>0</v>
          </cell>
          <cell r="C45">
            <v>0</v>
          </cell>
          <cell r="D45">
            <v>-56821547.673600003</v>
          </cell>
          <cell r="E45">
            <v>0</v>
          </cell>
          <cell r="F45">
            <v>0</v>
          </cell>
          <cell r="G45">
            <v>0</v>
          </cell>
          <cell r="H45">
            <v>0</v>
          </cell>
          <cell r="J45">
            <v>-8752713.8384000007</v>
          </cell>
        </row>
        <row r="46">
          <cell r="A46" t="str">
            <v>Hedging reserves</v>
          </cell>
          <cell r="B46">
            <v>0</v>
          </cell>
          <cell r="C46">
            <v>0</v>
          </cell>
          <cell r="D46">
            <v>0</v>
          </cell>
          <cell r="E46">
            <v>0</v>
          </cell>
          <cell r="F46">
            <v>0</v>
          </cell>
          <cell r="G46">
            <v>0</v>
          </cell>
          <cell r="H46">
            <v>-13122654.1548</v>
          </cell>
          <cell r="J46">
            <v>0</v>
          </cell>
        </row>
        <row r="47">
          <cell r="A47" t="str">
            <v>Revaluation surplus</v>
          </cell>
          <cell r="B47">
            <v>0</v>
          </cell>
          <cell r="C47">
            <v>0</v>
          </cell>
          <cell r="D47">
            <v>0</v>
          </cell>
          <cell r="E47">
            <v>0</v>
          </cell>
          <cell r="F47">
            <v>0</v>
          </cell>
          <cell r="G47">
            <v>0</v>
          </cell>
          <cell r="H47">
            <v>0</v>
          </cell>
          <cell r="J47">
            <v>0</v>
          </cell>
        </row>
        <row r="48">
          <cell r="A48" t="str">
            <v>Deferred tax related to revaluation surplus</v>
          </cell>
          <cell r="B48">
            <v>0</v>
          </cell>
          <cell r="C48">
            <v>0</v>
          </cell>
          <cell r="D48">
            <v>0</v>
          </cell>
          <cell r="E48">
            <v>0</v>
          </cell>
          <cell r="F48">
            <v>0</v>
          </cell>
          <cell r="G48">
            <v>0</v>
          </cell>
          <cell r="H48">
            <v>0</v>
          </cell>
          <cell r="J48">
            <v>0</v>
          </cell>
        </row>
        <row r="51">
          <cell r="A51" t="str">
            <v xml:space="preserve">Transfer of realized revaluation reserve to Retained Earnings </v>
          </cell>
          <cell r="B51">
            <v>0</v>
          </cell>
          <cell r="C51">
            <v>0</v>
          </cell>
          <cell r="D51">
            <v>8922594.4235999994</v>
          </cell>
          <cell r="E51">
            <v>-8922594.4235999994</v>
          </cell>
          <cell r="F51">
            <v>0</v>
          </cell>
          <cell r="G51">
            <v>0</v>
          </cell>
          <cell r="H51">
            <v>0</v>
          </cell>
          <cell r="J51">
            <v>0</v>
          </cell>
        </row>
        <row r="52">
          <cell r="A52" t="str">
            <v>Deferred tax related to realized revaluation reserve transferred to Retained Earnings</v>
          </cell>
          <cell r="B52">
            <v>0</v>
          </cell>
          <cell r="C52">
            <v>0</v>
          </cell>
          <cell r="D52">
            <v>0</v>
          </cell>
          <cell r="E52">
            <v>0</v>
          </cell>
          <cell r="F52">
            <v>1427611.9032000001</v>
          </cell>
          <cell r="G52">
            <v>0</v>
          </cell>
          <cell r="H52">
            <v>0</v>
          </cell>
          <cell r="J52">
            <v>0</v>
          </cell>
        </row>
        <row r="56">
          <cell r="B56">
            <v>3921609895.1500001</v>
          </cell>
          <cell r="C56">
            <v>329584044.80440003</v>
          </cell>
          <cell r="D56">
            <v>-5779223189.8408556</v>
          </cell>
          <cell r="E56">
            <v>1652722493.3033423</v>
          </cell>
          <cell r="F56">
            <v>-265691513.87117139</v>
          </cell>
          <cell r="G56">
            <v>-2656382798.6771998</v>
          </cell>
          <cell r="H56">
            <v>4780589638.8391771</v>
          </cell>
          <cell r="I56">
            <v>1983208569.7076926</v>
          </cell>
          <cell r="J56">
            <v>75644657.423870429</v>
          </cell>
          <cell r="K56">
            <v>2058853227.1315629</v>
          </cell>
        </row>
        <row r="57">
          <cell r="A57" t="str">
            <v>Net loss for 2022</v>
          </cell>
          <cell r="B57">
            <v>0</v>
          </cell>
          <cell r="C57">
            <v>0</v>
          </cell>
          <cell r="D57">
            <v>-591272670.617787</v>
          </cell>
          <cell r="E57">
            <v>0</v>
          </cell>
          <cell r="F57">
            <v>0</v>
          </cell>
          <cell r="G57">
            <v>0</v>
          </cell>
          <cell r="H57">
            <v>0</v>
          </cell>
          <cell r="J57">
            <v>194528.89982237158</v>
          </cell>
        </row>
        <row r="58">
          <cell r="A58" t="str">
            <v>Revaluation surplus</v>
          </cell>
          <cell r="B58">
            <v>0</v>
          </cell>
          <cell r="C58">
            <v>0</v>
          </cell>
          <cell r="D58">
            <v>0</v>
          </cell>
          <cell r="E58">
            <v>0</v>
          </cell>
          <cell r="F58">
            <v>0</v>
          </cell>
          <cell r="G58">
            <v>0</v>
          </cell>
          <cell r="H58">
            <v>0</v>
          </cell>
          <cell r="J58">
            <v>0</v>
          </cell>
        </row>
        <row r="59">
          <cell r="A59" t="str">
            <v>Deferred tax related to revaluation surplus</v>
          </cell>
          <cell r="B59">
            <v>0</v>
          </cell>
          <cell r="C59">
            <v>0</v>
          </cell>
          <cell r="D59">
            <v>0</v>
          </cell>
          <cell r="E59">
            <v>0</v>
          </cell>
          <cell r="F59">
            <v>0</v>
          </cell>
          <cell r="G59">
            <v>0</v>
          </cell>
          <cell r="H59">
            <v>0</v>
          </cell>
          <cell r="J59">
            <v>0</v>
          </cell>
        </row>
        <row r="60">
          <cell r="A60" t="str">
            <v>Hedging reserves</v>
          </cell>
          <cell r="B60">
            <v>0</v>
          </cell>
          <cell r="C60">
            <v>0</v>
          </cell>
          <cell r="D60">
            <v>0</v>
          </cell>
          <cell r="E60">
            <v>0</v>
          </cell>
          <cell r="F60">
            <v>0</v>
          </cell>
          <cell r="G60">
            <v>0</v>
          </cell>
          <cell r="H60">
            <v>-82417449.078195989</v>
          </cell>
          <cell r="J60">
            <v>0</v>
          </cell>
        </row>
        <row r="61">
          <cell r="A61" t="str">
            <v>Actuarial gains / (losses) on defined benefit pension plans</v>
          </cell>
          <cell r="B61">
            <v>0</v>
          </cell>
          <cell r="C61">
            <v>0</v>
          </cell>
          <cell r="D61">
            <v>0</v>
          </cell>
          <cell r="E61">
            <v>0</v>
          </cell>
          <cell r="F61">
            <v>0</v>
          </cell>
          <cell r="G61">
            <v>0</v>
          </cell>
          <cell r="H61">
            <v>0</v>
          </cell>
          <cell r="J61">
            <v>0</v>
          </cell>
        </row>
        <row r="64">
          <cell r="A64" t="str">
            <v xml:space="preserve">Transfer of realized revaluation reserve to Retained Earnings </v>
          </cell>
          <cell r="B64">
            <v>0</v>
          </cell>
          <cell r="C64">
            <v>0</v>
          </cell>
          <cell r="D64">
            <v>0</v>
          </cell>
          <cell r="E64">
            <v>0</v>
          </cell>
          <cell r="F64">
            <v>0</v>
          </cell>
          <cell r="G64">
            <v>0</v>
          </cell>
          <cell r="H64">
            <v>0</v>
          </cell>
          <cell r="J64">
            <v>0</v>
          </cell>
        </row>
        <row r="65">
          <cell r="A65" t="str">
            <v>Deferred tax related to realized revaluation reserve transferred to Retained Earnings</v>
          </cell>
          <cell r="B65">
            <v>0</v>
          </cell>
          <cell r="C65">
            <v>0</v>
          </cell>
          <cell r="D65">
            <v>0</v>
          </cell>
          <cell r="E65">
            <v>0</v>
          </cell>
          <cell r="F65">
            <v>0</v>
          </cell>
          <cell r="G65">
            <v>0</v>
          </cell>
          <cell r="H65">
            <v>0</v>
          </cell>
          <cell r="J65">
            <v>0</v>
          </cell>
        </row>
        <row r="66">
          <cell r="A66" t="str">
            <v>Share capital decrease</v>
          </cell>
          <cell r="B66">
            <v>0</v>
          </cell>
          <cell r="C66">
            <v>0</v>
          </cell>
          <cell r="D66">
            <v>0</v>
          </cell>
          <cell r="E66">
            <v>0</v>
          </cell>
          <cell r="F66">
            <v>0</v>
          </cell>
          <cell r="G66">
            <v>0</v>
          </cell>
          <cell r="H66">
            <v>0</v>
          </cell>
          <cell r="J66">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R3" sqref="R3"/>
    </sheetView>
  </sheetViews>
  <sheetFormatPr defaultRowHeight="14.5" x14ac:dyDescent="0.35"/>
  <sheetData>
    <row r="1" spans="1:7" x14ac:dyDescent="0.35">
      <c r="A1" s="22" t="s">
        <v>0</v>
      </c>
    </row>
    <row r="2" spans="1:7" x14ac:dyDescent="0.35">
      <c r="A2" s="9"/>
      <c r="B2" s="9"/>
      <c r="C2" s="16" t="s">
        <v>1</v>
      </c>
      <c r="D2" s="9"/>
      <c r="E2" s="9"/>
      <c r="F2" s="9"/>
      <c r="G2" s="9"/>
    </row>
    <row r="3" spans="1:7" x14ac:dyDescent="0.35">
      <c r="A3" s="11"/>
      <c r="B3" s="11"/>
      <c r="C3" s="12" t="s">
        <v>129</v>
      </c>
      <c r="D3" s="11"/>
      <c r="E3" s="11"/>
      <c r="F3" s="9"/>
      <c r="G3" s="9"/>
    </row>
    <row r="4" spans="1:7" x14ac:dyDescent="0.35">
      <c r="A4" s="11"/>
      <c r="B4" s="11"/>
      <c r="C4" s="12" t="s">
        <v>130</v>
      </c>
      <c r="D4" s="11"/>
      <c r="E4" s="11"/>
      <c r="F4" s="9"/>
      <c r="G4" s="9"/>
    </row>
    <row r="5" spans="1:7" x14ac:dyDescent="0.35">
      <c r="A5" s="10"/>
      <c r="B5" s="9"/>
      <c r="C5" s="9"/>
      <c r="D5" s="9"/>
      <c r="E5" s="9"/>
      <c r="F5" s="9"/>
      <c r="G5" s="9"/>
    </row>
    <row r="6" spans="1:7" x14ac:dyDescent="0.35">
      <c r="A6" s="8" t="s">
        <v>47</v>
      </c>
      <c r="B6" s="9"/>
      <c r="C6" s="9"/>
      <c r="D6" s="9"/>
      <c r="E6" s="9"/>
      <c r="F6" s="9"/>
      <c r="G6" s="9"/>
    </row>
    <row r="7" spans="1:7" x14ac:dyDescent="0.35">
      <c r="A7" s="8" t="s">
        <v>46</v>
      </c>
      <c r="B7" s="9"/>
      <c r="C7" s="9"/>
      <c r="D7" s="9"/>
      <c r="E7" s="9"/>
      <c r="F7" s="9"/>
      <c r="G7" s="9"/>
    </row>
    <row r="8" spans="1:7" s="9" customFormat="1" x14ac:dyDescent="0.35">
      <c r="A8" s="8" t="s">
        <v>45</v>
      </c>
    </row>
    <row r="9" spans="1:7" x14ac:dyDescent="0.35">
      <c r="A9" s="8" t="s">
        <v>44</v>
      </c>
      <c r="B9" s="9"/>
      <c r="C9" s="9"/>
      <c r="D9" s="9"/>
      <c r="E9" s="9"/>
      <c r="F9" s="9"/>
      <c r="G9" s="9"/>
    </row>
    <row r="10" spans="1:7" x14ac:dyDescent="0.35">
      <c r="A10" s="8" t="s">
        <v>43</v>
      </c>
      <c r="B10" s="9"/>
      <c r="C10" s="9"/>
      <c r="D10" s="9"/>
      <c r="E10" s="9"/>
      <c r="F10" s="9"/>
      <c r="G10" s="9"/>
    </row>
    <row r="12" spans="1:7" x14ac:dyDescent="0.35">
      <c r="A12" s="14"/>
      <c r="B12" s="14"/>
      <c r="C12" s="14"/>
      <c r="D12" s="14"/>
      <c r="E12" s="14"/>
      <c r="F12" s="14"/>
      <c r="G12" s="14"/>
    </row>
    <row r="13" spans="1:7" x14ac:dyDescent="0.35">
      <c r="A13" s="15" t="s">
        <v>131</v>
      </c>
      <c r="B13" s="14"/>
      <c r="C13" s="14"/>
      <c r="D13" s="14"/>
      <c r="E13" s="14"/>
      <c r="F13" s="14"/>
      <c r="G13" s="14"/>
    </row>
    <row r="14" spans="1:7" x14ac:dyDescent="0.35">
      <c r="A14" s="24" t="s">
        <v>149</v>
      </c>
      <c r="B14" s="14"/>
      <c r="C14" s="14"/>
      <c r="D14" s="14"/>
      <c r="E14" s="14"/>
      <c r="F14" s="14"/>
      <c r="G14" s="14"/>
    </row>
    <row r="15" spans="1:7" x14ac:dyDescent="0.35">
      <c r="A15" s="14"/>
      <c r="B15" s="14"/>
      <c r="C15" s="14"/>
      <c r="D15" s="14"/>
      <c r="E15" s="14"/>
      <c r="F15" s="14"/>
      <c r="G15" s="14"/>
    </row>
    <row r="16" spans="1:7" x14ac:dyDescent="0.35">
      <c r="A16" s="14"/>
      <c r="B16" s="14"/>
      <c r="C16" s="14"/>
      <c r="D16" s="14"/>
      <c r="E16" s="14"/>
      <c r="F16" s="14"/>
      <c r="G16" s="14"/>
    </row>
    <row r="17" spans="1:1" ht="15.5" x14ac:dyDescent="0.35">
      <c r="A17" s="25"/>
    </row>
    <row r="18" spans="1:1" x14ac:dyDescent="0.35">
      <c r="A18" s="13"/>
    </row>
    <row r="19" spans="1:1" ht="15.5" x14ac:dyDescent="0.35">
      <c r="A19" s="25"/>
    </row>
    <row r="20" spans="1:1" x14ac:dyDescent="0.35">
      <c r="A20" s="13"/>
    </row>
    <row r="21" spans="1:1" x14ac:dyDescent="0.35">
      <c r="A21" s="13"/>
    </row>
    <row r="22" spans="1:1" x14ac:dyDescent="0.35">
      <c r="A22" s="13"/>
    </row>
    <row r="23" spans="1:1" x14ac:dyDescent="0.35">
      <c r="A23" s="17"/>
    </row>
  </sheetData>
  <hyperlinks>
    <hyperlink ref="A6" location="'Stat. of financial positions '!A1" display="STATEMENT OF THE INDIVIDUAL FINANCIAL POSITION"/>
    <hyperlink ref="A7" location="'Stat. of Income Statement'!A1" display="STATEMENT OF THE INDIVIDUAL INCOME STATEMENT FOR THE NINE MONTH PERIOD ENDED 30 SEPTEMBER 2020"/>
    <hyperlink ref="A8" location="'Other comprehensive income'!A1" display="STATEMENT OF THE INDIVIDUAL OTHER COMPREHENSIVE INCOME "/>
    <hyperlink ref="A9" location="'Statement of cash flows'!A1" display="STATEMENT OF THE INDIVIDUAL CASH FLOWS "/>
    <hyperlink ref="A10" location="'Statement of changes in equity'!A1" display="STATEMENT OF THE INDIVIDUAL CHANGES IN EQUITY"/>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zoomScaleNormal="100" workbookViewId="0">
      <selection activeCell="B61" sqref="B61"/>
    </sheetView>
  </sheetViews>
  <sheetFormatPr defaultColWidth="9" defaultRowHeight="10" x14ac:dyDescent="0.2"/>
  <cols>
    <col min="1" max="1" width="43.1796875" style="1" customWidth="1"/>
    <col min="2" max="2" width="11.453125" style="53" bestFit="1" customWidth="1"/>
    <col min="3" max="3" width="14.90625" style="1" customWidth="1"/>
    <col min="4" max="4" width="11.81640625" style="21" bestFit="1" customWidth="1"/>
    <col min="5" max="5" width="14" style="21" bestFit="1" customWidth="1"/>
    <col min="6" max="6" width="9" style="21"/>
    <col min="7" max="7" width="17.54296875" style="21" bestFit="1" customWidth="1"/>
    <col min="8" max="8" width="14.81640625" style="21" bestFit="1" customWidth="1"/>
    <col min="9" max="10" width="15.1796875" style="21" bestFit="1" customWidth="1"/>
    <col min="11" max="11" width="10.7265625" style="21" bestFit="1" customWidth="1"/>
    <col min="12" max="16384" width="9" style="21"/>
  </cols>
  <sheetData>
    <row r="1" spans="1:14" ht="10.5" x14ac:dyDescent="0.25">
      <c r="A1" s="2" t="s">
        <v>0</v>
      </c>
      <c r="G1" s="48"/>
    </row>
    <row r="2" spans="1:14" ht="10.5" x14ac:dyDescent="0.25">
      <c r="A2" s="28" t="s">
        <v>132</v>
      </c>
    </row>
    <row r="3" spans="1:14" x14ac:dyDescent="0.2">
      <c r="A3" s="39" t="s">
        <v>48</v>
      </c>
    </row>
    <row r="4" spans="1:14" x14ac:dyDescent="0.2">
      <c r="C4" s="45"/>
    </row>
    <row r="5" spans="1:14" ht="10.5" x14ac:dyDescent="0.25">
      <c r="A5" s="2"/>
      <c r="B5" s="26" t="s">
        <v>133</v>
      </c>
      <c r="C5" s="26" t="s">
        <v>109</v>
      </c>
      <c r="D5" s="26" t="s">
        <v>133</v>
      </c>
      <c r="E5" s="26" t="str">
        <f>C5</f>
        <v>December 31, 2021</v>
      </c>
    </row>
    <row r="6" spans="1:14" ht="10.5" x14ac:dyDescent="0.2">
      <c r="B6" s="19" t="s">
        <v>134</v>
      </c>
      <c r="C6" s="19" t="s">
        <v>23</v>
      </c>
      <c r="D6" s="19" t="s">
        <v>134</v>
      </c>
      <c r="E6" s="19" t="s">
        <v>23</v>
      </c>
    </row>
    <row r="7" spans="1:14" ht="10.5" x14ac:dyDescent="0.25">
      <c r="B7" s="46" t="s">
        <v>58</v>
      </c>
      <c r="C7" s="46" t="s">
        <v>58</v>
      </c>
      <c r="D7" s="46" t="s">
        <v>59</v>
      </c>
      <c r="E7" s="46" t="s">
        <v>59</v>
      </c>
    </row>
    <row r="8" spans="1:14" ht="10.5" x14ac:dyDescent="0.25">
      <c r="B8" s="46"/>
      <c r="C8" s="47"/>
      <c r="D8" s="106" t="s">
        <v>60</v>
      </c>
      <c r="E8" s="106"/>
    </row>
    <row r="9" spans="1:14" x14ac:dyDescent="0.2">
      <c r="A9" s="48" t="s">
        <v>2</v>
      </c>
      <c r="B9" s="4">
        <f>[1]BS!D13</f>
        <v>8602488.9900000021</v>
      </c>
      <c r="C9" s="4">
        <f>[1]BS!E13</f>
        <v>9469706.8200000022</v>
      </c>
      <c r="D9" s="4">
        <f>[1]BS!F13</f>
        <v>38287957.996692009</v>
      </c>
      <c r="E9" s="4">
        <f>[1]BS!G13</f>
        <v>42147771.114456013</v>
      </c>
      <c r="G9" s="3"/>
      <c r="H9" s="3"/>
      <c r="I9" s="3"/>
      <c r="J9" s="3"/>
      <c r="K9" s="45"/>
      <c r="L9" s="45"/>
      <c r="M9" s="45"/>
      <c r="N9" s="45"/>
    </row>
    <row r="10" spans="1:14" x14ac:dyDescent="0.2">
      <c r="A10" s="48" t="s">
        <v>3</v>
      </c>
      <c r="B10" s="4">
        <f>[1]BS!D14</f>
        <v>82871706</v>
      </c>
      <c r="C10" s="4">
        <f>[1]BS!E14</f>
        <v>82871706</v>
      </c>
      <c r="D10" s="4">
        <f>[1]BS!F14</f>
        <v>368845389.06480002</v>
      </c>
      <c r="E10" s="4">
        <f>[1]BS!G14</f>
        <v>368845389.06480002</v>
      </c>
      <c r="G10" s="3"/>
      <c r="H10" s="3"/>
      <c r="I10" s="3"/>
      <c r="J10" s="3"/>
      <c r="K10" s="45"/>
      <c r="L10" s="45"/>
      <c r="M10" s="45"/>
      <c r="N10" s="45"/>
    </row>
    <row r="11" spans="1:14" x14ac:dyDescent="0.2">
      <c r="A11" s="48" t="s">
        <v>4</v>
      </c>
      <c r="B11" s="4">
        <f>[1]BS!D15</f>
        <v>1258503326.715734</v>
      </c>
      <c r="C11" s="4">
        <f>[1]BS!E15</f>
        <v>1261644352.220237</v>
      </c>
      <c r="D11" s="4">
        <f>[1]BS!F15</f>
        <v>5601346606.5463886</v>
      </c>
      <c r="E11" s="4">
        <f>[1]BS!G15</f>
        <v>5615326682.8618307</v>
      </c>
      <c r="G11" s="3"/>
      <c r="H11" s="3"/>
      <c r="I11" s="3"/>
      <c r="J11" s="3"/>
      <c r="K11" s="45"/>
      <c r="L11" s="45"/>
      <c r="M11" s="45"/>
      <c r="N11" s="45"/>
    </row>
    <row r="12" spans="1:14" x14ac:dyDescent="0.2">
      <c r="A12" s="27" t="s">
        <v>97</v>
      </c>
      <c r="B12" s="4">
        <f>[1]BS!D16</f>
        <v>110561086.08571337</v>
      </c>
      <c r="C12" s="4">
        <f>[1]BS!E16</f>
        <v>109604968.15085454</v>
      </c>
      <c r="D12" s="4">
        <f>[1]BS!F16</f>
        <v>492085281.95029306</v>
      </c>
      <c r="E12" s="4">
        <f>[1]BS!G16</f>
        <v>487829792.24582338</v>
      </c>
      <c r="G12" s="3"/>
      <c r="H12" s="3"/>
      <c r="I12" s="3"/>
      <c r="J12" s="3"/>
      <c r="K12" s="45"/>
      <c r="L12" s="45"/>
      <c r="M12" s="45"/>
      <c r="N12" s="45"/>
    </row>
    <row r="13" spans="1:14" hidden="1" x14ac:dyDescent="0.2">
      <c r="B13" s="4">
        <f>[1]BS!D17</f>
        <v>0</v>
      </c>
      <c r="C13" s="4">
        <f>[1]BS!E17</f>
        <v>0</v>
      </c>
      <c r="D13" s="4">
        <f>[1]BS!F17</f>
        <v>0</v>
      </c>
      <c r="E13" s="4">
        <f>[1]BS!G17</f>
        <v>0</v>
      </c>
      <c r="G13" s="3"/>
      <c r="H13" s="3"/>
      <c r="I13" s="3"/>
      <c r="J13" s="3"/>
      <c r="K13" s="45"/>
      <c r="L13" s="45"/>
      <c r="M13" s="45"/>
      <c r="N13" s="45"/>
    </row>
    <row r="14" spans="1:14" x14ac:dyDescent="0.2">
      <c r="A14" s="21" t="s">
        <v>49</v>
      </c>
      <c r="B14" s="4">
        <f>[1]BS!D18</f>
        <v>3962826.8200000003</v>
      </c>
      <c r="C14" s="4">
        <f>[1]BS!E18</f>
        <v>3139455.08</v>
      </c>
      <c r="D14" s="4">
        <f>[1]BS!F18</f>
        <v>17637749.610456001</v>
      </c>
      <c r="E14" s="4">
        <f>[1]BS!G18</f>
        <v>13973086.670064</v>
      </c>
      <c r="G14" s="3"/>
      <c r="H14" s="3"/>
      <c r="I14" s="3"/>
      <c r="J14" s="3"/>
      <c r="K14" s="45"/>
      <c r="L14" s="45"/>
      <c r="M14" s="45"/>
      <c r="N14" s="45"/>
    </row>
    <row r="15" spans="1:14" hidden="1" x14ac:dyDescent="0.2">
      <c r="A15" s="1" t="s">
        <v>5</v>
      </c>
      <c r="B15" s="4">
        <f>[1]BS!D19</f>
        <v>2.514570951461792E-8</v>
      </c>
      <c r="C15" s="4">
        <f>[1]BS!E19</f>
        <v>2.514570951461792E-8</v>
      </c>
      <c r="D15" s="4">
        <f>[1]BS!F19</f>
        <v>1.1191852390766144E-7</v>
      </c>
      <c r="E15" s="4">
        <f>[1]BS!G19</f>
        <v>1.1191852390766144E-7</v>
      </c>
      <c r="G15" s="3"/>
      <c r="H15" s="3"/>
      <c r="I15" s="3"/>
      <c r="J15" s="3"/>
      <c r="K15" s="45"/>
      <c r="L15" s="45"/>
      <c r="M15" s="45"/>
      <c r="N15" s="45"/>
    </row>
    <row r="16" spans="1:14" ht="10.5" x14ac:dyDescent="0.25">
      <c r="A16" s="2" t="s">
        <v>6</v>
      </c>
      <c r="B16" s="5">
        <f>SUM(B9:B15)</f>
        <v>1464501434.6114473</v>
      </c>
      <c r="C16" s="5">
        <f t="shared" ref="C16:E16" si="0">SUM(C9:C15)</f>
        <v>1466730188.2710915</v>
      </c>
      <c r="D16" s="5">
        <f t="shared" si="0"/>
        <v>6518202985.1686306</v>
      </c>
      <c r="E16" s="5">
        <f t="shared" si="0"/>
        <v>6528122721.956975</v>
      </c>
      <c r="G16" s="3"/>
      <c r="H16" s="3"/>
      <c r="I16" s="3"/>
      <c r="J16" s="3"/>
      <c r="K16" s="45"/>
      <c r="L16" s="45"/>
      <c r="M16" s="45"/>
      <c r="N16" s="45"/>
    </row>
    <row r="17" spans="1:14" hidden="1" x14ac:dyDescent="0.2">
      <c r="A17" s="49"/>
      <c r="B17" s="3"/>
      <c r="C17" s="3"/>
      <c r="D17" s="3"/>
      <c r="E17" s="3"/>
      <c r="G17" s="3"/>
      <c r="H17" s="3"/>
      <c r="I17" s="3"/>
      <c r="J17" s="3"/>
      <c r="K17" s="45"/>
      <c r="L17" s="45"/>
      <c r="M17" s="45"/>
      <c r="N17" s="45"/>
    </row>
    <row r="18" spans="1:14" x14ac:dyDescent="0.2">
      <c r="A18" s="48" t="s">
        <v>7</v>
      </c>
      <c r="B18" s="4">
        <f>[1]BS!D22</f>
        <v>365465884.47817498</v>
      </c>
      <c r="C18" s="4">
        <f>[1]BS!E22</f>
        <v>329204004.73709178</v>
      </c>
      <c r="D18" s="4">
        <f>[1]BS!F22</f>
        <v>1626615558.6354613</v>
      </c>
      <c r="E18" s="4">
        <f>[1]BS!G22</f>
        <v>1465221184.283848</v>
      </c>
      <c r="G18" s="3"/>
      <c r="H18" s="3"/>
      <c r="I18" s="3"/>
      <c r="J18" s="3"/>
      <c r="K18" s="45"/>
      <c r="L18" s="45"/>
      <c r="M18" s="45"/>
      <c r="N18" s="45"/>
    </row>
    <row r="19" spans="1:14" x14ac:dyDescent="0.2">
      <c r="A19" s="48" t="s">
        <v>98</v>
      </c>
      <c r="B19" s="4">
        <f>[1]BS!D23</f>
        <v>783492730.82256937</v>
      </c>
      <c r="C19" s="4">
        <f>[1]BS!E23</f>
        <v>690550528.89558804</v>
      </c>
      <c r="D19" s="4">
        <f>[1]BS!F23</f>
        <v>3487169446.3450918</v>
      </c>
      <c r="E19" s="4">
        <f>[1]BS!G23</f>
        <v>3073502294.0084834</v>
      </c>
      <c r="G19" s="3"/>
      <c r="H19" s="3"/>
      <c r="I19" s="3"/>
      <c r="J19" s="3"/>
      <c r="K19" s="45"/>
      <c r="L19" s="45"/>
      <c r="M19" s="45"/>
      <c r="N19" s="45"/>
    </row>
    <row r="20" spans="1:14" x14ac:dyDescent="0.2">
      <c r="A20" s="48" t="s">
        <v>99</v>
      </c>
      <c r="B20" s="4">
        <f>[1]BS!D24</f>
        <v>30478275.489999998</v>
      </c>
      <c r="C20" s="4">
        <f>[1]BS!E24</f>
        <v>23958794.169999998</v>
      </c>
      <c r="D20" s="4">
        <f>[1]BS!F24</f>
        <v>135652708.550892</v>
      </c>
      <c r="E20" s="4">
        <f>[1]BS!G24</f>
        <v>106635801.09183599</v>
      </c>
      <c r="G20" s="3"/>
      <c r="H20" s="3"/>
      <c r="I20" s="3"/>
      <c r="J20" s="3"/>
      <c r="K20" s="45"/>
      <c r="L20" s="45"/>
      <c r="M20" s="45"/>
      <c r="N20" s="45"/>
    </row>
    <row r="21" spans="1:14" x14ac:dyDescent="0.2">
      <c r="A21" s="48" t="s">
        <v>8</v>
      </c>
      <c r="B21" s="4">
        <f>[1]BS!D25</f>
        <v>14859556.079999998</v>
      </c>
      <c r="C21" s="4">
        <f>[1]BS!E25</f>
        <v>50091260.75</v>
      </c>
      <c r="D21" s="4">
        <f>[1]BS!F25</f>
        <v>66136912.200863995</v>
      </c>
      <c r="E21" s="4">
        <f>[1]BS!G25</f>
        <v>222946183.3461</v>
      </c>
      <c r="G21" s="3"/>
      <c r="H21" s="3"/>
      <c r="I21" s="3"/>
      <c r="J21" s="3"/>
      <c r="K21" s="45"/>
      <c r="L21" s="45"/>
      <c r="M21" s="45"/>
      <c r="N21" s="45"/>
    </row>
    <row r="22" spans="1:14" ht="10.5" x14ac:dyDescent="0.25">
      <c r="A22" s="50" t="s">
        <v>9</v>
      </c>
      <c r="B22" s="5">
        <f>SUM(B18:B21)</f>
        <v>1194296446.8707442</v>
      </c>
      <c r="C22" s="5">
        <f t="shared" ref="C22:E22" si="1">SUM(C18:C21)</f>
        <v>1093804588.5526798</v>
      </c>
      <c r="D22" s="5">
        <f t="shared" si="1"/>
        <v>5315574625.7323084</v>
      </c>
      <c r="E22" s="5">
        <f t="shared" si="1"/>
        <v>4868305462.7302675</v>
      </c>
      <c r="G22" s="3"/>
      <c r="H22" s="3"/>
      <c r="I22" s="3"/>
      <c r="J22" s="3"/>
      <c r="K22" s="45"/>
      <c r="L22" s="45"/>
      <c r="M22" s="45"/>
      <c r="N22" s="45"/>
    </row>
    <row r="23" spans="1:14" x14ac:dyDescent="0.2">
      <c r="B23" s="3"/>
      <c r="C23" s="3"/>
      <c r="D23" s="3"/>
      <c r="E23" s="3"/>
      <c r="G23" s="3"/>
      <c r="H23" s="3"/>
      <c r="I23" s="3"/>
      <c r="J23" s="3"/>
      <c r="K23" s="45"/>
      <c r="L23" s="45"/>
      <c r="M23" s="45"/>
      <c r="N23" s="45"/>
    </row>
    <row r="24" spans="1:14" ht="11" thickBot="1" x14ac:dyDescent="0.3">
      <c r="A24" s="50" t="s">
        <v>10</v>
      </c>
      <c r="B24" s="6">
        <f>+B16+B22</f>
        <v>2658797881.4821916</v>
      </c>
      <c r="C24" s="6">
        <f t="shared" ref="C24:E24" si="2">+C16+C22</f>
        <v>2560534776.8237715</v>
      </c>
      <c r="D24" s="6">
        <f t="shared" si="2"/>
        <v>11833777610.90094</v>
      </c>
      <c r="E24" s="6">
        <f t="shared" si="2"/>
        <v>11396428184.687243</v>
      </c>
      <c r="G24" s="3"/>
      <c r="H24" s="3"/>
      <c r="I24" s="3"/>
      <c r="J24" s="3"/>
      <c r="K24" s="45"/>
      <c r="L24" s="45"/>
      <c r="M24" s="45"/>
      <c r="N24" s="45"/>
    </row>
    <row r="25" spans="1:14" ht="10.5" hidden="1" thickTop="1" x14ac:dyDescent="0.2">
      <c r="B25" s="3"/>
      <c r="C25" s="3"/>
      <c r="D25" s="3"/>
      <c r="E25" s="3"/>
      <c r="G25" s="3"/>
      <c r="H25" s="3"/>
      <c r="I25" s="3"/>
      <c r="J25" s="3"/>
      <c r="K25" s="45"/>
      <c r="L25" s="45"/>
      <c r="M25" s="45"/>
      <c r="N25" s="45"/>
    </row>
    <row r="26" spans="1:14" ht="10.5" hidden="1" thickTop="1" x14ac:dyDescent="0.2">
      <c r="B26" s="3"/>
      <c r="C26" s="3"/>
      <c r="D26" s="3"/>
      <c r="E26" s="3"/>
      <c r="G26" s="3"/>
      <c r="H26" s="3"/>
      <c r="I26" s="3"/>
      <c r="J26" s="3"/>
      <c r="K26" s="45"/>
      <c r="L26" s="45"/>
      <c r="M26" s="45"/>
      <c r="N26" s="45"/>
    </row>
    <row r="27" spans="1:14" ht="10.5" thickTop="1" x14ac:dyDescent="0.2">
      <c r="A27" s="21" t="s">
        <v>50</v>
      </c>
      <c r="B27" s="4">
        <f>[1]BS!D31</f>
        <v>881102250.18999994</v>
      </c>
      <c r="C27" s="4">
        <f>[1]BS!E31</f>
        <v>881102250.18999994</v>
      </c>
      <c r="D27" s="4">
        <f>[1]BS!F31</f>
        <v>3921609895.1456518</v>
      </c>
      <c r="E27" s="4">
        <f>[1]BS!G31</f>
        <v>3921609895.1456518</v>
      </c>
      <c r="G27" s="3"/>
      <c r="H27" s="3"/>
      <c r="I27" s="3"/>
      <c r="J27" s="3"/>
      <c r="K27" s="45"/>
      <c r="L27" s="45"/>
      <c r="M27" s="45"/>
      <c r="N27" s="45"/>
    </row>
    <row r="28" spans="1:14" x14ac:dyDescent="0.2">
      <c r="A28" s="21" t="s">
        <v>11</v>
      </c>
      <c r="B28" s="4">
        <f>[1]BS!D32</f>
        <v>74050517.840000004</v>
      </c>
      <c r="C28" s="4">
        <f>[1]BS!E32</f>
        <v>74050517.840000004</v>
      </c>
      <c r="D28" s="4">
        <f>[1]BS!F32</f>
        <v>329584044.80227202</v>
      </c>
      <c r="E28" s="4">
        <f>[1]BS!G32</f>
        <v>329584044.80227202</v>
      </c>
      <c r="G28" s="3"/>
      <c r="H28" s="3"/>
      <c r="I28" s="3"/>
      <c r="J28" s="3"/>
      <c r="K28" s="45"/>
      <c r="L28" s="45"/>
      <c r="M28" s="45"/>
      <c r="N28" s="45"/>
    </row>
    <row r="29" spans="1:14" x14ac:dyDescent="0.2">
      <c r="A29" s="21" t="s">
        <v>51</v>
      </c>
      <c r="B29" s="4">
        <f>[1]BS!D33</f>
        <v>311636330.42009014</v>
      </c>
      <c r="C29" s="4">
        <f>[1]BS!E33</f>
        <v>311636330.42009014</v>
      </c>
      <c r="D29" s="4">
        <f>[1]BS!F33</f>
        <v>1387030979.4337373</v>
      </c>
      <c r="E29" s="4">
        <f>[1]BS!G33</f>
        <v>1387030979.4337373</v>
      </c>
      <c r="G29" s="3"/>
      <c r="H29" s="3"/>
      <c r="I29" s="3"/>
      <c r="J29" s="3"/>
      <c r="K29" s="45"/>
      <c r="L29" s="45"/>
      <c r="M29" s="45"/>
      <c r="N29" s="45"/>
    </row>
    <row r="30" spans="1:14" x14ac:dyDescent="0.2">
      <c r="A30" s="21" t="s">
        <v>12</v>
      </c>
      <c r="B30" s="4">
        <f>[1]BS!D34</f>
        <v>-3706730.048378591</v>
      </c>
      <c r="C30" s="4">
        <f>[1]BS!E34</f>
        <v>14810715.491621407</v>
      </c>
      <c r="D30" s="4">
        <f>[1]BS!F34</f>
        <v>-16497914.099323433</v>
      </c>
      <c r="E30" s="4">
        <f>[1]BS!G34</f>
        <v>65919532.51010856</v>
      </c>
      <c r="G30" s="3"/>
      <c r="H30" s="3"/>
      <c r="I30" s="3"/>
      <c r="J30" s="3"/>
      <c r="K30" s="45"/>
      <c r="L30" s="45"/>
      <c r="M30" s="45"/>
      <c r="N30" s="45"/>
    </row>
    <row r="31" spans="1:14" x14ac:dyDescent="0.2">
      <c r="A31" s="21" t="s">
        <v>52</v>
      </c>
      <c r="B31" s="4">
        <f>[1]BS!D35</f>
        <v>1059285994.6215652</v>
      </c>
      <c r="C31" s="4">
        <f>[1]BS!E35</f>
        <v>1059285994.6215652</v>
      </c>
      <c r="D31" s="4">
        <f>[1]BS!F35</f>
        <v>4714670103.8616629</v>
      </c>
      <c r="E31" s="4">
        <f>[1]BS!G35</f>
        <v>4714670103.8616629</v>
      </c>
      <c r="G31" s="3"/>
      <c r="H31" s="3"/>
      <c r="I31" s="3"/>
      <c r="J31" s="3"/>
      <c r="K31" s="45"/>
      <c r="L31" s="45"/>
      <c r="M31" s="45"/>
      <c r="N31" s="45"/>
    </row>
    <row r="32" spans="1:14" x14ac:dyDescent="0.2">
      <c r="A32" s="21" t="s">
        <v>53</v>
      </c>
      <c r="B32" s="4">
        <f>[1]BS!D36</f>
        <v>-596832659</v>
      </c>
      <c r="C32" s="4">
        <f>[1]BS!E36</f>
        <v>-596832659</v>
      </c>
      <c r="D32" s="4">
        <f>[1]BS!F36</f>
        <v>-2656382798.6771998</v>
      </c>
      <c r="E32" s="4">
        <f>[1]BS!G36</f>
        <v>-2656382798.6771998</v>
      </c>
      <c r="G32" s="3"/>
      <c r="H32" s="3"/>
      <c r="I32" s="3"/>
      <c r="J32" s="3"/>
      <c r="K32" s="45"/>
      <c r="L32" s="45"/>
      <c r="M32" s="45"/>
      <c r="N32" s="45"/>
    </row>
    <row r="33" spans="1:14" x14ac:dyDescent="0.2">
      <c r="A33" s="21" t="s">
        <v>13</v>
      </c>
      <c r="B33" s="4">
        <f>[1]BS!D37</f>
        <v>-1298468407.8920143</v>
      </c>
      <c r="C33" s="4">
        <f>[1]BS!E37</f>
        <v>-1112612836.0237627</v>
      </c>
      <c r="D33" s="4">
        <f>[1]BS!F37</f>
        <v>-5779223189.8457775</v>
      </c>
      <c r="E33" s="4">
        <f>[1]BS!G37</f>
        <v>-4952017211.1945629</v>
      </c>
      <c r="G33" s="3"/>
      <c r="H33" s="3"/>
      <c r="I33" s="3"/>
      <c r="J33" s="3"/>
      <c r="K33" s="45"/>
      <c r="L33" s="45"/>
      <c r="M33" s="45"/>
      <c r="N33" s="45"/>
    </row>
    <row r="34" spans="1:14" x14ac:dyDescent="0.2">
      <c r="A34" s="21" t="s">
        <v>14</v>
      </c>
      <c r="B34" s="4">
        <f>[1]BS!D38</f>
        <v>-132846380.56479441</v>
      </c>
      <c r="C34" s="4">
        <f>[1]BS!E38</f>
        <v>-185855571.72846028</v>
      </c>
      <c r="D34" s="4">
        <f>[1]BS!F38</f>
        <v>-591272670.617787</v>
      </c>
      <c r="E34" s="4">
        <f>[1]BS!G38</f>
        <v>-827205978.64903104</v>
      </c>
      <c r="G34" s="3"/>
      <c r="H34" s="3"/>
      <c r="I34" s="3"/>
      <c r="J34" s="3"/>
      <c r="K34" s="45"/>
      <c r="L34" s="45"/>
      <c r="M34" s="45"/>
      <c r="N34" s="45"/>
    </row>
    <row r="35" spans="1:14" ht="10.5" x14ac:dyDescent="0.25">
      <c r="A35" s="51" t="s">
        <v>54</v>
      </c>
      <c r="B35" s="23">
        <f>SUM(B27:B34)</f>
        <v>294220915.56646812</v>
      </c>
      <c r="C35" s="23">
        <f t="shared" ref="C35:E35" si="3">SUM(C27:C34)</f>
        <v>445584741.81105375</v>
      </c>
      <c r="D35" s="23">
        <f t="shared" si="3"/>
        <v>1309518450.0032363</v>
      </c>
      <c r="E35" s="23">
        <f t="shared" si="3"/>
        <v>1983208567.2326388</v>
      </c>
      <c r="G35" s="3"/>
      <c r="H35" s="3"/>
      <c r="I35" s="3"/>
      <c r="J35" s="3"/>
      <c r="K35" s="45"/>
      <c r="L35" s="45"/>
      <c r="M35" s="45"/>
      <c r="N35" s="45"/>
    </row>
    <row r="36" spans="1:14" x14ac:dyDescent="0.2">
      <c r="A36" s="21" t="s">
        <v>55</v>
      </c>
      <c r="B36" s="4">
        <f>[1]BS!D40</f>
        <v>17039450.505625393</v>
      </c>
      <c r="C36" s="4">
        <f>[1]BS!E40</f>
        <v>16995744.003463451</v>
      </c>
      <c r="D36" s="4">
        <f>[1]BS!F40</f>
        <v>75839186.3104375</v>
      </c>
      <c r="E36" s="4">
        <f>[1]BS!G40</f>
        <v>75644657.410615131</v>
      </c>
      <c r="G36" s="3"/>
      <c r="H36" s="3"/>
      <c r="I36" s="3"/>
      <c r="J36" s="3"/>
      <c r="K36" s="45"/>
      <c r="L36" s="45"/>
      <c r="M36" s="45"/>
      <c r="N36" s="45"/>
    </row>
    <row r="37" spans="1:14" ht="11" thickBot="1" x14ac:dyDescent="0.3">
      <c r="A37" s="50" t="s">
        <v>15</v>
      </c>
      <c r="B37" s="6">
        <f>+B35+B36</f>
        <v>311260366.07209349</v>
      </c>
      <c r="C37" s="6">
        <f t="shared" ref="C37:E37" si="4">+C35+C36</f>
        <v>462580485.8145172</v>
      </c>
      <c r="D37" s="6">
        <f t="shared" si="4"/>
        <v>1385357636.3136737</v>
      </c>
      <c r="E37" s="6">
        <f t="shared" si="4"/>
        <v>2058853224.643254</v>
      </c>
      <c r="G37" s="3"/>
      <c r="H37" s="3"/>
      <c r="I37" s="3"/>
      <c r="J37" s="3"/>
      <c r="K37" s="45"/>
      <c r="L37" s="45"/>
      <c r="M37" s="45"/>
      <c r="N37" s="45"/>
    </row>
    <row r="38" spans="1:14" ht="10.5" hidden="1" thickTop="1" x14ac:dyDescent="0.2">
      <c r="B38" s="3"/>
      <c r="C38" s="3"/>
      <c r="D38" s="3"/>
      <c r="E38" s="3"/>
      <c r="G38" s="3"/>
      <c r="H38" s="3"/>
      <c r="I38" s="3"/>
      <c r="J38" s="3"/>
      <c r="K38" s="45"/>
      <c r="L38" s="45"/>
      <c r="M38" s="45"/>
      <c r="N38" s="45"/>
    </row>
    <row r="39" spans="1:14" ht="10.5" hidden="1" thickTop="1" x14ac:dyDescent="0.2">
      <c r="B39" s="3"/>
      <c r="C39" s="3"/>
      <c r="D39" s="3"/>
      <c r="E39" s="3"/>
      <c r="G39" s="3"/>
      <c r="H39" s="3"/>
      <c r="I39" s="3"/>
      <c r="J39" s="3"/>
      <c r="K39" s="45"/>
      <c r="L39" s="45"/>
      <c r="M39" s="45"/>
      <c r="N39" s="45"/>
    </row>
    <row r="40" spans="1:14" ht="10.5" hidden="1" thickTop="1" x14ac:dyDescent="0.2">
      <c r="B40" s="3"/>
      <c r="C40" s="3"/>
      <c r="D40" s="3"/>
      <c r="E40" s="3"/>
      <c r="G40" s="3"/>
      <c r="H40" s="3"/>
      <c r="I40" s="3"/>
      <c r="J40" s="3"/>
      <c r="K40" s="45"/>
      <c r="L40" s="45"/>
      <c r="M40" s="45"/>
      <c r="N40" s="45"/>
    </row>
    <row r="41" spans="1:14" ht="10.5" thickTop="1" x14ac:dyDescent="0.2">
      <c r="A41" s="48" t="s">
        <v>16</v>
      </c>
      <c r="B41" s="3">
        <f>[1]BS!D44</f>
        <v>239999999.95000002</v>
      </c>
      <c r="C41" s="3">
        <f>[1]BS!E44</f>
        <v>191729051.83000001</v>
      </c>
      <c r="D41" s="3">
        <f>[1]BS!F44</f>
        <v>1068191999.7774601</v>
      </c>
      <c r="E41" s="3">
        <f>[1]BS!G44</f>
        <v>853347663.88496411</v>
      </c>
      <c r="G41" s="3"/>
      <c r="H41" s="3"/>
      <c r="I41" s="3"/>
      <c r="J41" s="3"/>
      <c r="K41" s="45"/>
      <c r="L41" s="45"/>
      <c r="M41" s="45"/>
      <c r="N41" s="45"/>
    </row>
    <row r="42" spans="1:14" x14ac:dyDescent="0.2">
      <c r="A42" s="48" t="s">
        <v>17</v>
      </c>
      <c r="B42" s="3">
        <f>[1]BS!D48</f>
        <v>84606212.740388021</v>
      </c>
      <c r="C42" s="3">
        <f>[1]BS!E48</f>
        <v>84606212.740388021</v>
      </c>
      <c r="D42" s="3">
        <f>[1]BS!F48</f>
        <v>376565331.66491902</v>
      </c>
      <c r="E42" s="3">
        <f>[1]BS!G48</f>
        <v>376565331.66491902</v>
      </c>
      <c r="G42" s="3"/>
      <c r="H42" s="3"/>
      <c r="I42" s="3"/>
      <c r="J42" s="3"/>
      <c r="K42" s="45"/>
      <c r="L42" s="45"/>
      <c r="M42" s="45"/>
      <c r="N42" s="45"/>
    </row>
    <row r="43" spans="1:14" x14ac:dyDescent="0.2">
      <c r="A43" s="1" t="s">
        <v>100</v>
      </c>
      <c r="B43" s="3">
        <f>[1]BS!D46</f>
        <v>106792955.61104298</v>
      </c>
      <c r="C43" s="3">
        <f>[1]BS!E46</f>
        <v>108237080.71855538</v>
      </c>
      <c r="D43" s="3">
        <f>[1]BS!F46</f>
        <v>475314086.83363008</v>
      </c>
      <c r="E43" s="3">
        <f>[1]BS!G46</f>
        <v>481741598.86214626</v>
      </c>
      <c r="G43" s="3"/>
      <c r="H43" s="3"/>
      <c r="I43" s="3"/>
      <c r="J43" s="3"/>
      <c r="K43" s="45"/>
      <c r="L43" s="45"/>
      <c r="M43" s="45"/>
      <c r="N43" s="45"/>
    </row>
    <row r="44" spans="1:14" x14ac:dyDescent="0.2">
      <c r="A44" s="1" t="s">
        <v>101</v>
      </c>
      <c r="B44" s="3">
        <f>[1]BS!D47</f>
        <v>72659145.679440409</v>
      </c>
      <c r="C44" s="3">
        <f>[1]BS!E47</f>
        <v>72659145.679440409</v>
      </c>
      <c r="D44" s="3">
        <f>[1]BS!F47</f>
        <v>323391325.59005338</v>
      </c>
      <c r="E44" s="3">
        <f>[1]BS!G47</f>
        <v>323391325.59005338</v>
      </c>
      <c r="G44" s="3"/>
      <c r="H44" s="3"/>
      <c r="I44" s="3"/>
      <c r="J44" s="3"/>
      <c r="K44" s="45"/>
      <c r="L44" s="45"/>
      <c r="M44" s="45"/>
      <c r="N44" s="45"/>
    </row>
    <row r="45" spans="1:14" x14ac:dyDescent="0.2">
      <c r="A45" s="21" t="s">
        <v>56</v>
      </c>
      <c r="B45" s="3">
        <f>[1]BS!D49</f>
        <v>170557.72</v>
      </c>
      <c r="C45" s="3">
        <f>[1]BS!E49</f>
        <v>173749.44</v>
      </c>
      <c r="D45" s="3">
        <f>[1]BS!F49</f>
        <v>759118.30017599999</v>
      </c>
      <c r="E45" s="3">
        <f>[1]BS!G49</f>
        <v>773324.007552</v>
      </c>
      <c r="G45" s="3"/>
      <c r="H45" s="3"/>
      <c r="I45" s="3"/>
      <c r="J45" s="3"/>
      <c r="K45" s="45"/>
      <c r="L45" s="45"/>
      <c r="M45" s="45"/>
      <c r="N45" s="45"/>
    </row>
    <row r="46" spans="1:14" ht="10.5" x14ac:dyDescent="0.25">
      <c r="A46" s="50" t="s">
        <v>18</v>
      </c>
      <c r="B46" s="5">
        <f>SUM(B41:B45)</f>
        <v>504228871.70087147</v>
      </c>
      <c r="C46" s="5">
        <f t="shared" ref="C46" si="5">SUM(C41:C45)</f>
        <v>457405240.40838379</v>
      </c>
      <c r="D46" s="5">
        <f>SUM(D41:D45)+1</f>
        <v>2244221863.1662388</v>
      </c>
      <c r="E46" s="5">
        <f>SUM(E41:E45)-1</f>
        <v>2035819243.0096345</v>
      </c>
      <c r="G46" s="3"/>
      <c r="H46" s="3"/>
      <c r="I46" s="3"/>
      <c r="J46" s="3"/>
      <c r="K46" s="45"/>
      <c r="L46" s="45"/>
      <c r="M46" s="45"/>
      <c r="N46" s="45"/>
    </row>
    <row r="47" spans="1:14" hidden="1" x14ac:dyDescent="0.2">
      <c r="B47" s="3"/>
      <c r="C47" s="3"/>
      <c r="D47" s="3"/>
      <c r="E47" s="3"/>
      <c r="G47" s="3"/>
      <c r="H47" s="3"/>
      <c r="I47" s="3"/>
      <c r="J47" s="3"/>
      <c r="K47" s="45"/>
      <c r="L47" s="45"/>
      <c r="M47" s="45"/>
      <c r="N47" s="45"/>
    </row>
    <row r="48" spans="1:14" x14ac:dyDescent="0.2">
      <c r="A48" s="48" t="s">
        <v>19</v>
      </c>
      <c r="B48" s="4">
        <f>[1]BS!D52</f>
        <v>1626990601.8969135</v>
      </c>
      <c r="C48" s="4">
        <f>[1]BS!E52</f>
        <v>1543053292.6669142</v>
      </c>
      <c r="D48" s="4">
        <f>[1]BS!F52</f>
        <v>7241409770.9227829</v>
      </c>
      <c r="E48" s="4">
        <f>[1]BS!G52</f>
        <v>6867821596.4219017</v>
      </c>
      <c r="G48" s="3"/>
      <c r="H48" s="3"/>
      <c r="I48" s="3"/>
      <c r="J48" s="3"/>
      <c r="K48" s="45"/>
      <c r="L48" s="45"/>
      <c r="M48" s="45"/>
      <c r="N48" s="45"/>
    </row>
    <row r="49" spans="1:14" x14ac:dyDescent="0.2">
      <c r="A49" s="48" t="s">
        <v>20</v>
      </c>
      <c r="B49" s="4">
        <f>[1]BS!D53</f>
        <v>40569556.600000009</v>
      </c>
      <c r="C49" s="4">
        <f>[1]BS!E53</f>
        <v>44880251.790000014</v>
      </c>
      <c r="D49" s="4">
        <f>[1]BS!F53</f>
        <v>180566982.51528004</v>
      </c>
      <c r="E49" s="4">
        <f>[1]BS!G53</f>
        <v>199753024.66693208</v>
      </c>
      <c r="G49" s="3"/>
      <c r="H49" s="3"/>
      <c r="I49" s="3"/>
      <c r="J49" s="3"/>
      <c r="K49" s="45"/>
      <c r="L49" s="45"/>
      <c r="M49" s="45"/>
      <c r="N49" s="45"/>
    </row>
    <row r="50" spans="1:14" x14ac:dyDescent="0.2">
      <c r="A50" s="48" t="s">
        <v>100</v>
      </c>
      <c r="B50" s="4">
        <f>[1]BS!D55</f>
        <v>1107988.370514303</v>
      </c>
      <c r="C50" s="4">
        <f>[1]BS!E55</f>
        <v>3679908.1184996399</v>
      </c>
      <c r="D50" s="4">
        <f>[1]BS!F55</f>
        <v>4931434.6394850602</v>
      </c>
      <c r="E50" s="4">
        <f>[1]BS!G55</f>
        <v>16378535.053818198</v>
      </c>
      <c r="G50" s="3"/>
      <c r="H50" s="3"/>
      <c r="I50" s="3"/>
      <c r="J50" s="3"/>
      <c r="K50" s="45"/>
      <c r="L50" s="45"/>
      <c r="M50" s="45"/>
      <c r="N50" s="45"/>
    </row>
    <row r="51" spans="1:14" x14ac:dyDescent="0.2">
      <c r="A51" s="48" t="s">
        <v>99</v>
      </c>
      <c r="B51" s="4">
        <f>[1]BS!D54</f>
        <v>56821418.200000003</v>
      </c>
      <c r="C51" s="4">
        <f>[1]BS!E54</f>
        <v>3478830.26</v>
      </c>
      <c r="D51" s="4">
        <f>[1]BS!F54</f>
        <v>252900768.12456003</v>
      </c>
      <c r="E51" s="4">
        <f>[1]BS!G54</f>
        <v>15483577.721207999</v>
      </c>
      <c r="G51" s="3"/>
      <c r="H51" s="3"/>
      <c r="I51" s="3"/>
      <c r="J51" s="3"/>
      <c r="K51" s="45"/>
      <c r="L51" s="45"/>
      <c r="M51" s="45"/>
      <c r="N51" s="45"/>
    </row>
    <row r="52" spans="1:14" hidden="1" x14ac:dyDescent="0.2">
      <c r="A52" s="48" t="s">
        <v>102</v>
      </c>
      <c r="B52" s="4">
        <f>[1]BS!D56</f>
        <v>0</v>
      </c>
      <c r="C52" s="4">
        <f>[1]BS!E56</f>
        <v>0</v>
      </c>
      <c r="D52" s="4">
        <f>[1]BS!F56</f>
        <v>0</v>
      </c>
      <c r="E52" s="4">
        <f>[1]BS!G56</f>
        <v>0</v>
      </c>
      <c r="G52" s="3"/>
      <c r="H52" s="3"/>
      <c r="I52" s="3"/>
      <c r="J52" s="3"/>
      <c r="K52" s="45"/>
      <c r="L52" s="45"/>
      <c r="M52" s="45"/>
      <c r="N52" s="45"/>
    </row>
    <row r="53" spans="1:14" x14ac:dyDescent="0.2">
      <c r="A53" s="48" t="s">
        <v>21</v>
      </c>
      <c r="B53" s="4">
        <f>[1]BS!D57</f>
        <v>114262437.98</v>
      </c>
      <c r="C53" s="4">
        <f>[1]BS!E57</f>
        <v>42421794.300000004</v>
      </c>
      <c r="D53" s="4">
        <f>[1]BS!F57</f>
        <v>508559258.96138406</v>
      </c>
      <c r="E53" s="4">
        <f>[1]BS!G57</f>
        <v>188810922.07044002</v>
      </c>
      <c r="G53" s="3"/>
      <c r="H53" s="3"/>
      <c r="I53" s="3"/>
      <c r="J53" s="3"/>
      <c r="K53" s="45"/>
      <c r="L53" s="45"/>
      <c r="M53" s="45"/>
      <c r="N53" s="45"/>
    </row>
    <row r="54" spans="1:14" x14ac:dyDescent="0.2">
      <c r="A54" s="52" t="s">
        <v>57</v>
      </c>
      <c r="B54" s="4">
        <f>[1]BS!D59</f>
        <v>3556640.76</v>
      </c>
      <c r="C54" s="4">
        <f>[1]BS!E59</f>
        <v>3034973.6399999997</v>
      </c>
      <c r="D54" s="4">
        <f>[1]BS!F59</f>
        <v>15829896.694607999</v>
      </c>
      <c r="E54" s="4">
        <f>[1]BS!G59</f>
        <v>13508060.676911999</v>
      </c>
      <c r="G54" s="3"/>
      <c r="H54" s="3"/>
      <c r="I54" s="3"/>
      <c r="J54" s="3"/>
      <c r="K54" s="45"/>
      <c r="L54" s="45"/>
      <c r="M54" s="45"/>
      <c r="N54" s="45"/>
    </row>
    <row r="55" spans="1:14" ht="10.5" x14ac:dyDescent="0.25">
      <c r="A55" s="50" t="s">
        <v>22</v>
      </c>
      <c r="B55" s="5">
        <f>SUM(B48:B54)</f>
        <v>1843308643.8074279</v>
      </c>
      <c r="C55" s="5">
        <f t="shared" ref="C55:E55" si="6">SUM(C48:C54)</f>
        <v>1640549050.775414</v>
      </c>
      <c r="D55" s="5">
        <f t="shared" si="6"/>
        <v>8204198111.8580999</v>
      </c>
      <c r="E55" s="5">
        <f t="shared" si="6"/>
        <v>7301755716.6112118</v>
      </c>
      <c r="G55" s="3"/>
      <c r="H55" s="3"/>
      <c r="I55" s="3"/>
      <c r="J55" s="3"/>
      <c r="K55" s="45"/>
      <c r="L55" s="45"/>
      <c r="M55" s="45"/>
      <c r="N55" s="45"/>
    </row>
    <row r="56" spans="1:14" x14ac:dyDescent="0.2">
      <c r="B56" s="3"/>
      <c r="C56" s="3"/>
      <c r="D56" s="3"/>
      <c r="E56" s="3"/>
      <c r="G56" s="3"/>
      <c r="H56" s="3"/>
      <c r="I56" s="3"/>
      <c r="J56" s="3"/>
      <c r="K56" s="45"/>
      <c r="L56" s="45"/>
      <c r="M56" s="45"/>
      <c r="N56" s="45"/>
    </row>
    <row r="57" spans="1:14" ht="11" thickBot="1" x14ac:dyDescent="0.3">
      <c r="A57" s="50" t="s">
        <v>103</v>
      </c>
      <c r="B57" s="6">
        <f>[1]BS!D63</f>
        <v>2658797881.4505596</v>
      </c>
      <c r="C57" s="6">
        <f>[1]BS!E63</f>
        <v>2560534776.8684816</v>
      </c>
      <c r="D57" s="6">
        <f>[1]BS!F63</f>
        <v>11833777610.760151</v>
      </c>
      <c r="E57" s="6">
        <f>[1]BS!G63</f>
        <v>11396428184.686239</v>
      </c>
      <c r="G57" s="3"/>
      <c r="H57" s="3"/>
      <c r="I57" s="3"/>
      <c r="J57" s="3"/>
    </row>
    <row r="58" spans="1:14" ht="10.5" thickTop="1" x14ac:dyDescent="0.2">
      <c r="B58" s="73"/>
      <c r="C58" s="73"/>
      <c r="D58" s="73"/>
      <c r="E58" s="73"/>
    </row>
    <row r="59" spans="1:14" x14ac:dyDescent="0.2">
      <c r="B59" s="73"/>
      <c r="C59" s="73"/>
      <c r="D59" s="73"/>
      <c r="E59" s="73"/>
    </row>
  </sheetData>
  <mergeCells count="1">
    <mergeCell ref="D8:E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election activeCell="B7" sqref="B7:C7"/>
    </sheetView>
  </sheetViews>
  <sheetFormatPr defaultColWidth="9" defaultRowHeight="10" x14ac:dyDescent="0.2"/>
  <cols>
    <col min="1" max="1" width="43.90625" style="21" customWidth="1"/>
    <col min="2" max="5" width="11.54296875" style="21" customWidth="1"/>
    <col min="6" max="6" width="2.1796875" style="21" customWidth="1"/>
    <col min="7" max="16384" width="9" style="21"/>
  </cols>
  <sheetData>
    <row r="1" spans="1:5" x14ac:dyDescent="0.2">
      <c r="A1" s="43" t="s">
        <v>0</v>
      </c>
    </row>
    <row r="2" spans="1:5" ht="10.5" x14ac:dyDescent="0.25">
      <c r="A2" s="28" t="s">
        <v>142</v>
      </c>
    </row>
    <row r="3" spans="1:5" x14ac:dyDescent="0.2">
      <c r="A3" s="39" t="s">
        <v>48</v>
      </c>
    </row>
    <row r="4" spans="1:5" ht="10.5" x14ac:dyDescent="0.25">
      <c r="A4" s="55"/>
      <c r="B4" s="56"/>
      <c r="C4" s="56"/>
    </row>
    <row r="5" spans="1:5" ht="27" x14ac:dyDescent="0.55000000000000004">
      <c r="A5" s="57"/>
      <c r="B5" s="54" t="s">
        <v>135</v>
      </c>
      <c r="C5" s="54" t="s">
        <v>136</v>
      </c>
      <c r="D5" s="54" t="s">
        <v>135</v>
      </c>
      <c r="E5" s="54" t="s">
        <v>137</v>
      </c>
    </row>
    <row r="6" spans="1:5" ht="10.5" x14ac:dyDescent="0.2">
      <c r="A6" s="57"/>
      <c r="B6" s="18" t="s">
        <v>134</v>
      </c>
      <c r="C6" s="18" t="s">
        <v>134</v>
      </c>
      <c r="D6" s="18" t="s">
        <v>134</v>
      </c>
      <c r="E6" s="18" t="s">
        <v>134</v>
      </c>
    </row>
    <row r="7" spans="1:5" ht="10.5" x14ac:dyDescent="0.25">
      <c r="A7" s="57"/>
      <c r="B7" s="105" t="s">
        <v>58</v>
      </c>
      <c r="C7" s="105" t="s">
        <v>58</v>
      </c>
      <c r="D7" s="47" t="s">
        <v>59</v>
      </c>
      <c r="E7" s="47" t="s">
        <v>59</v>
      </c>
    </row>
    <row r="8" spans="1:5" x14ac:dyDescent="0.2">
      <c r="A8" s="57"/>
      <c r="B8" s="58"/>
      <c r="C8" s="58"/>
      <c r="D8" s="107" t="s">
        <v>60</v>
      </c>
      <c r="E8" s="107"/>
    </row>
    <row r="9" spans="1:5" x14ac:dyDescent="0.2">
      <c r="A9" s="57" t="s">
        <v>104</v>
      </c>
      <c r="B9" s="59">
        <f>+[1]IS!C9</f>
        <v>919121406.75999975</v>
      </c>
      <c r="C9" s="59">
        <f>+[1]IS!D9</f>
        <v>712648306</v>
      </c>
      <c r="D9" s="59">
        <f>+[1]IS!E9</f>
        <v>4090825557.207407</v>
      </c>
      <c r="E9" s="59">
        <f>+[1]IS!F9</f>
        <v>3171855080.3448</v>
      </c>
    </row>
    <row r="10" spans="1:5" x14ac:dyDescent="0.2">
      <c r="A10" s="57" t="s">
        <v>24</v>
      </c>
      <c r="B10" s="59">
        <f>+[1]IS!C10</f>
        <v>-989911857.64556301</v>
      </c>
      <c r="C10" s="59">
        <f>+[1]IS!D10</f>
        <v>-661811222</v>
      </c>
      <c r="D10" s="59">
        <f>+[1]IS!E10</f>
        <v>-4405899696.008872</v>
      </c>
      <c r="E10" s="59">
        <f>+[1]IS!F10</f>
        <v>-2945589387.8776002</v>
      </c>
    </row>
    <row r="11" spans="1:5" hidden="1" x14ac:dyDescent="0.2">
      <c r="A11" s="57"/>
      <c r="B11" s="59"/>
      <c r="C11" s="59"/>
      <c r="D11" s="59"/>
      <c r="E11" s="59"/>
    </row>
    <row r="12" spans="1:5" ht="10.5" x14ac:dyDescent="0.25">
      <c r="A12" s="38" t="s">
        <v>141</v>
      </c>
      <c r="B12" s="7">
        <f>SUM(B9:B11)</f>
        <v>-70790450.885563254</v>
      </c>
      <c r="C12" s="7">
        <f t="shared" ref="C12:E12" si="0">SUM(C9:C11)</f>
        <v>50837084</v>
      </c>
      <c r="D12" s="7">
        <f t="shared" si="0"/>
        <v>-315074138.80146503</v>
      </c>
      <c r="E12" s="7">
        <f t="shared" si="0"/>
        <v>226265692.4671998</v>
      </c>
    </row>
    <row r="13" spans="1:5" hidden="1" x14ac:dyDescent="0.2">
      <c r="A13" s="57"/>
      <c r="B13" s="59"/>
      <c r="C13" s="59"/>
      <c r="D13" s="59"/>
      <c r="E13" s="59"/>
    </row>
    <row r="14" spans="1:5" x14ac:dyDescent="0.2">
      <c r="A14" s="21" t="s">
        <v>105</v>
      </c>
      <c r="B14" s="59">
        <f>+[1]IS!C14</f>
        <v>-61824632.020340592</v>
      </c>
      <c r="C14" s="59">
        <f>+[1]IS!D14</f>
        <v>-50220311</v>
      </c>
      <c r="D14" s="59">
        <f>+[1]IS!E14</f>
        <v>-275169072.19613189</v>
      </c>
      <c r="E14" s="59">
        <f>+[1]IS!F14</f>
        <v>-223520560.1988</v>
      </c>
    </row>
    <row r="15" spans="1:5" x14ac:dyDescent="0.2">
      <c r="A15" s="21" t="s">
        <v>26</v>
      </c>
      <c r="B15" s="59">
        <f>+[1]IS!C15</f>
        <v>52341086.120000049</v>
      </c>
      <c r="C15" s="59">
        <f>+[1]IS!D15</f>
        <v>3431032.0000000005</v>
      </c>
      <c r="D15" s="59">
        <f>+[1]IS!E15</f>
        <v>232959706.10289621</v>
      </c>
      <c r="E15" s="59">
        <f>+[1]IS!F15</f>
        <v>15270837.225600002</v>
      </c>
    </row>
    <row r="16" spans="1:5" x14ac:dyDescent="0.2">
      <c r="A16" s="21" t="s">
        <v>25</v>
      </c>
      <c r="B16" s="59">
        <f>+[1]IS!C16</f>
        <v>-43666235.800000004</v>
      </c>
      <c r="C16" s="59">
        <f>+[1]IS!D16</f>
        <v>-10553540</v>
      </c>
      <c r="D16" s="59">
        <f>+[1]IS!E16</f>
        <v>-194349682.29864001</v>
      </c>
      <c r="E16" s="59">
        <f>+[1]IS!F16</f>
        <v>-46971695.832000002</v>
      </c>
    </row>
    <row r="17" spans="1:5" hidden="1" x14ac:dyDescent="0.2">
      <c r="A17" s="57"/>
      <c r="B17" s="59"/>
      <c r="C17" s="59"/>
      <c r="D17" s="59"/>
      <c r="E17" s="59"/>
    </row>
    <row r="18" spans="1:5" ht="10.5" x14ac:dyDescent="0.25">
      <c r="A18" s="38" t="s">
        <v>106</v>
      </c>
      <c r="B18" s="7">
        <f>SUM(B12:B17)</f>
        <v>-123940232.58590379</v>
      </c>
      <c r="C18" s="7">
        <f t="shared" ref="C18:E18" si="1">SUM(C12:C17)</f>
        <v>-6505735</v>
      </c>
      <c r="D18" s="7">
        <f t="shared" si="1"/>
        <v>-551633187.19334078</v>
      </c>
      <c r="E18" s="7">
        <f t="shared" si="1"/>
        <v>-28955726.338000193</v>
      </c>
    </row>
    <row r="19" spans="1:5" hidden="1" x14ac:dyDescent="0.2">
      <c r="A19" s="57"/>
      <c r="B19" s="59"/>
      <c r="C19" s="59"/>
      <c r="D19" s="59"/>
      <c r="E19" s="59"/>
    </row>
    <row r="20" spans="1:5" hidden="1" x14ac:dyDescent="0.2">
      <c r="A20" s="57"/>
      <c r="B20" s="59"/>
      <c r="C20" s="59"/>
      <c r="D20" s="59"/>
      <c r="E20" s="59"/>
    </row>
    <row r="21" spans="1:5" x14ac:dyDescent="0.2">
      <c r="A21" s="21" t="s">
        <v>61</v>
      </c>
      <c r="B21" s="59">
        <f>+[1]IS!C19</f>
        <v>-20901575.586855698</v>
      </c>
      <c r="C21" s="59">
        <f>+[1]IS!D19</f>
        <v>-13171894</v>
      </c>
      <c r="D21" s="59">
        <f>+[1]IS!E19</f>
        <v>-93028732.621977344</v>
      </c>
      <c r="E21" s="59">
        <f>+[1]IS!F19</f>
        <v>-58625465.815200001</v>
      </c>
    </row>
    <row r="22" spans="1:5" x14ac:dyDescent="0.2">
      <c r="A22" s="21" t="s">
        <v>62</v>
      </c>
      <c r="B22" s="59">
        <f>+[1]IS!C20</f>
        <v>7492841.8399999999</v>
      </c>
      <c r="C22" s="59">
        <f>+[1]IS!D20</f>
        <v>3556046</v>
      </c>
      <c r="D22" s="59">
        <f>+[1]IS!E20</f>
        <v>33349140.461472001</v>
      </c>
      <c r="E22" s="59">
        <f>+[1]IS!F20</f>
        <v>15827249.536800001</v>
      </c>
    </row>
    <row r="23" spans="1:5" x14ac:dyDescent="0.2">
      <c r="A23" s="21" t="s">
        <v>63</v>
      </c>
      <c r="B23" s="59">
        <f>+[1]IS!C21</f>
        <v>5454257.1801269948</v>
      </c>
      <c r="C23" s="59">
        <f>+[1]IS!D21</f>
        <v>2645977</v>
      </c>
      <c r="D23" s="59">
        <f>+[1]IS!E21</f>
        <v>24275807.85730923</v>
      </c>
      <c r="E23" s="59">
        <f>+[1]IS!F21</f>
        <v>11776713.431600001</v>
      </c>
    </row>
    <row r="24" spans="1:5" hidden="1" x14ac:dyDescent="0.2">
      <c r="A24" s="57"/>
      <c r="B24" s="59"/>
      <c r="C24" s="59"/>
      <c r="D24" s="59"/>
      <c r="E24" s="59"/>
    </row>
    <row r="25" spans="1:5" ht="10.5" x14ac:dyDescent="0.25">
      <c r="A25" s="38" t="s">
        <v>65</v>
      </c>
      <c r="B25" s="7">
        <f>SUM(B18:B24)</f>
        <v>-131894709.1526325</v>
      </c>
      <c r="C25" s="7">
        <f t="shared" ref="C25:E25" si="2">SUM(C18:C24)</f>
        <v>-13475606</v>
      </c>
      <c r="D25" s="7">
        <f t="shared" si="2"/>
        <v>-587036971.49653685</v>
      </c>
      <c r="E25" s="7">
        <f t="shared" si="2"/>
        <v>-59977229.184800193</v>
      </c>
    </row>
    <row r="26" spans="1:5" hidden="1" x14ac:dyDescent="0.2">
      <c r="A26" s="57"/>
      <c r="B26" s="59"/>
      <c r="C26" s="59"/>
      <c r="D26" s="59"/>
      <c r="E26" s="59"/>
    </row>
    <row r="27" spans="1:5" x14ac:dyDescent="0.2">
      <c r="A27" s="21" t="s">
        <v>64</v>
      </c>
      <c r="B27" s="59">
        <f>+[1]IS!C25</f>
        <v>-907964.90999999992</v>
      </c>
      <c r="C27" s="59">
        <f>+[1]IS!D25</f>
        <v>-1257534</v>
      </c>
      <c r="D27" s="59">
        <f>+[1]IS!E25</f>
        <v>-4041170.2214279999</v>
      </c>
      <c r="E27" s="59">
        <f>+[1]IS!F25</f>
        <v>-5597032.3272000002</v>
      </c>
    </row>
    <row r="28" spans="1:5" hidden="1" x14ac:dyDescent="0.2">
      <c r="A28" s="57"/>
      <c r="B28" s="59"/>
      <c r="C28" s="59"/>
      <c r="D28" s="59"/>
      <c r="E28" s="59"/>
    </row>
    <row r="29" spans="1:5" ht="10.5" x14ac:dyDescent="0.25">
      <c r="A29" s="38" t="s">
        <v>140</v>
      </c>
      <c r="B29" s="7">
        <f>SUM(B25:B28)</f>
        <v>-132802674.0626325</v>
      </c>
      <c r="C29" s="7">
        <f t="shared" ref="C29:E29" si="3">SUM(C25:C28)</f>
        <v>-14733140</v>
      </c>
      <c r="D29" s="7">
        <f t="shared" si="3"/>
        <v>-591078141.71796489</v>
      </c>
      <c r="E29" s="7">
        <f t="shared" si="3"/>
        <v>-65574261.512000196</v>
      </c>
    </row>
    <row r="30" spans="1:5" x14ac:dyDescent="0.2">
      <c r="A30" s="39" t="s">
        <v>66</v>
      </c>
      <c r="B30" s="60"/>
      <c r="C30" s="60"/>
      <c r="D30" s="60"/>
      <c r="E30" s="60"/>
    </row>
    <row r="31" spans="1:5" x14ac:dyDescent="0.2">
      <c r="A31" s="21" t="s">
        <v>67</v>
      </c>
      <c r="B31" s="59">
        <f>+[1]IS!C30</f>
        <v>-132846380.5647945</v>
      </c>
      <c r="C31" s="59">
        <f>+[1]IS!D30</f>
        <v>-12766592</v>
      </c>
      <c r="D31" s="59">
        <f>+[1]IS!E30</f>
        <v>-591272670.61778736</v>
      </c>
      <c r="E31" s="59">
        <f>+[1]IS!F30</f>
        <v>-56821547.673600003</v>
      </c>
    </row>
    <row r="32" spans="1:5" x14ac:dyDescent="0.2">
      <c r="A32" s="21" t="s">
        <v>68</v>
      </c>
      <c r="B32" s="59">
        <f>+[1]IS!C31</f>
        <v>43706.502161942029</v>
      </c>
      <c r="C32" s="59">
        <f>+[1]IS!D31</f>
        <v>-1966548</v>
      </c>
      <c r="D32" s="59">
        <f>+[1]IS!E31</f>
        <v>194528.89982237158</v>
      </c>
      <c r="E32" s="59">
        <f>+[1]IS!F31</f>
        <v>-8752713.8384000007</v>
      </c>
    </row>
    <row r="33" spans="1:5" hidden="1" x14ac:dyDescent="0.2">
      <c r="A33" s="57"/>
      <c r="B33" s="59"/>
      <c r="C33" s="59"/>
      <c r="D33" s="59"/>
      <c r="E33" s="59"/>
    </row>
    <row r="34" spans="1:5" ht="10.5" x14ac:dyDescent="0.25">
      <c r="A34" s="38" t="s">
        <v>108</v>
      </c>
      <c r="B34" s="59"/>
      <c r="C34" s="59"/>
      <c r="D34" s="59"/>
      <c r="E34" s="59"/>
    </row>
    <row r="35" spans="1:5" ht="10.5" x14ac:dyDescent="0.25">
      <c r="A35" s="55" t="s">
        <v>107</v>
      </c>
      <c r="B35" s="74">
        <f>+[1]IS!C35</f>
        <v>-0.50018958373723199</v>
      </c>
      <c r="C35" s="74">
        <f>+[1]IS!D35</f>
        <v>-2.8899999999999999E-2</v>
      </c>
      <c r="D35" s="74">
        <f>+[1]IS!E35</f>
        <v>-2.2262437992976722</v>
      </c>
      <c r="E35" s="74">
        <f>+[1]IS!F35</f>
        <v>-0.12862811999999998</v>
      </c>
    </row>
    <row r="37" spans="1:5" x14ac:dyDescent="0.2">
      <c r="B37" s="75">
        <f>+[1]IS!C27-B29</f>
        <v>0</v>
      </c>
      <c r="C37" s="75">
        <f>+[1]IS!D27-C29</f>
        <v>0</v>
      </c>
      <c r="D37" s="75">
        <f>+[1]IS!E27-D29</f>
        <v>0</v>
      </c>
      <c r="E37" s="75">
        <f>+[1]IS!F27-E29</f>
        <v>0</v>
      </c>
    </row>
  </sheetData>
  <mergeCells count="1">
    <mergeCell ref="D8:E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80" zoomScaleNormal="80" workbookViewId="0">
      <selection activeCell="G16" sqref="G16"/>
    </sheetView>
  </sheetViews>
  <sheetFormatPr defaultColWidth="9" defaultRowHeight="10" x14ac:dyDescent="0.2"/>
  <cols>
    <col min="1" max="1" width="61.26953125" style="21" customWidth="1"/>
    <col min="2" max="2" width="16.08984375" style="21" bestFit="1" customWidth="1"/>
    <col min="3" max="3" width="15.90625" style="21" bestFit="1" customWidth="1"/>
    <col min="4" max="4" width="16.08984375" style="21" bestFit="1" customWidth="1"/>
    <col min="5" max="5" width="15.90625" style="21" bestFit="1" customWidth="1"/>
    <col min="6" max="6" width="18.1796875" style="21" customWidth="1"/>
    <col min="7" max="16384" width="9" style="21"/>
  </cols>
  <sheetData>
    <row r="1" spans="1:6" x14ac:dyDescent="0.2">
      <c r="A1" s="43" t="s">
        <v>0</v>
      </c>
    </row>
    <row r="2" spans="1:6" ht="10.5" x14ac:dyDescent="0.25">
      <c r="A2" s="98" t="s">
        <v>143</v>
      </c>
    </row>
    <row r="3" spans="1:6" x14ac:dyDescent="0.2">
      <c r="A3" s="39" t="s">
        <v>48</v>
      </c>
    </row>
    <row r="4" spans="1:6" x14ac:dyDescent="0.2">
      <c r="B4" s="61"/>
      <c r="C4" s="61"/>
    </row>
    <row r="5" spans="1:6" ht="13.5" x14ac:dyDescent="0.55000000000000004">
      <c r="B5" s="99" t="s">
        <v>135</v>
      </c>
      <c r="C5" s="99" t="s">
        <v>137</v>
      </c>
      <c r="D5" s="99" t="s">
        <v>135</v>
      </c>
      <c r="E5" s="99" t="s">
        <v>137</v>
      </c>
      <c r="F5" s="54"/>
    </row>
    <row r="6" spans="1:6" ht="10.5" x14ac:dyDescent="0.2">
      <c r="B6" s="18" t="s">
        <v>134</v>
      </c>
      <c r="C6" s="18" t="s">
        <v>134</v>
      </c>
      <c r="D6" s="18" t="s">
        <v>134</v>
      </c>
      <c r="E6" s="18" t="s">
        <v>134</v>
      </c>
      <c r="F6" s="18"/>
    </row>
    <row r="7" spans="1:6" ht="11.5" x14ac:dyDescent="0.25">
      <c r="B7" s="100" t="s">
        <v>58</v>
      </c>
      <c r="C7" s="100" t="s">
        <v>58</v>
      </c>
      <c r="D7" s="100" t="s">
        <v>59</v>
      </c>
      <c r="E7" s="100" t="s">
        <v>59</v>
      </c>
      <c r="F7" s="62"/>
    </row>
    <row r="8" spans="1:6" ht="11.5" x14ac:dyDescent="0.25">
      <c r="A8" s="37"/>
      <c r="B8" s="63"/>
      <c r="C8" s="63"/>
      <c r="D8" s="107" t="s">
        <v>60</v>
      </c>
      <c r="E8" s="107"/>
      <c r="F8" s="64"/>
    </row>
    <row r="9" spans="1:6" ht="14.5" x14ac:dyDescent="0.55000000000000004">
      <c r="A9" s="67" t="s">
        <v>140</v>
      </c>
      <c r="B9" s="65">
        <f>+[1]SOCI!B7</f>
        <v>-132802674.0626325</v>
      </c>
      <c r="C9" s="65">
        <f>+[1]SOCI!C7</f>
        <v>-14733140</v>
      </c>
      <c r="D9" s="65">
        <f>+[1]SOCI!D7</f>
        <v>-591078141.71796489</v>
      </c>
      <c r="E9" s="65">
        <f>+[1]SOCI!E7</f>
        <v>-65574261.512000196</v>
      </c>
      <c r="F9" s="65"/>
    </row>
    <row r="10" spans="1:6" ht="11.5" x14ac:dyDescent="0.25">
      <c r="A10" s="67"/>
      <c r="B10" s="66"/>
      <c r="C10" s="66"/>
      <c r="D10" s="66"/>
      <c r="E10" s="66"/>
      <c r="F10" s="66"/>
    </row>
    <row r="11" spans="1:6" ht="11.5" x14ac:dyDescent="0.25">
      <c r="A11" s="67" t="s">
        <v>27</v>
      </c>
      <c r="B11" s="66"/>
      <c r="C11" s="66"/>
      <c r="D11" s="66"/>
      <c r="E11" s="66"/>
      <c r="F11" s="66"/>
    </row>
    <row r="12" spans="1:6" ht="20.5" x14ac:dyDescent="0.25">
      <c r="A12" s="101" t="s">
        <v>110</v>
      </c>
      <c r="B12" s="66"/>
      <c r="C12" s="66"/>
      <c r="D12" s="66"/>
      <c r="E12" s="66"/>
      <c r="F12" s="66"/>
    </row>
    <row r="13" spans="1:6" ht="11.5" x14ac:dyDescent="0.25">
      <c r="A13" s="102" t="s">
        <v>120</v>
      </c>
      <c r="B13" s="66">
        <f>+[1]SOCI!B11</f>
        <v>-18517445.869999997</v>
      </c>
      <c r="C13" s="66">
        <f>+[1]SOCI!C11</f>
        <v>-2948381</v>
      </c>
      <c r="D13" s="66">
        <f>+[1]SOCI!D11</f>
        <v>-82417449.078195989</v>
      </c>
      <c r="E13" s="66">
        <f>+[1]SOCI!E11</f>
        <v>-13122654.1548</v>
      </c>
      <c r="F13" s="66"/>
    </row>
    <row r="14" spans="1:6" ht="11.5" hidden="1" x14ac:dyDescent="0.25">
      <c r="A14" s="70"/>
      <c r="B14" s="66"/>
      <c r="C14" s="66"/>
      <c r="D14" s="66"/>
      <c r="E14" s="66"/>
      <c r="F14" s="66"/>
    </row>
    <row r="15" spans="1:6" ht="21" x14ac:dyDescent="0.25">
      <c r="A15" s="103" t="s">
        <v>128</v>
      </c>
      <c r="B15" s="68">
        <f>+[1]SOCI!B13</f>
        <v>-18517445.869999997</v>
      </c>
      <c r="C15" s="68">
        <f>+[1]SOCI!C13</f>
        <v>-2948381</v>
      </c>
      <c r="D15" s="68">
        <f>+[1]SOCI!D13</f>
        <v>-82417449.078195989</v>
      </c>
      <c r="E15" s="68">
        <f>+[1]SOCI!E13</f>
        <v>-13122654.1548</v>
      </c>
      <c r="F15" s="68"/>
    </row>
    <row r="16" spans="1:6" ht="11.5" x14ac:dyDescent="0.25">
      <c r="A16" s="67"/>
      <c r="B16" s="68"/>
      <c r="C16" s="68"/>
      <c r="D16" s="68"/>
      <c r="E16" s="68"/>
      <c r="F16" s="68"/>
    </row>
    <row r="17" spans="1:6" ht="20.5" hidden="1" x14ac:dyDescent="0.25">
      <c r="A17" s="90" t="s">
        <v>69</v>
      </c>
      <c r="B17" s="69"/>
      <c r="C17" s="69"/>
      <c r="D17" s="69"/>
      <c r="E17" s="69"/>
      <c r="F17" s="69"/>
    </row>
    <row r="18" spans="1:6" ht="11.5" hidden="1" x14ac:dyDescent="0.25">
      <c r="A18" s="37" t="s">
        <v>122</v>
      </c>
      <c r="B18" s="66">
        <f>+[1]SOCI!B16</f>
        <v>0</v>
      </c>
      <c r="C18" s="66">
        <f>+[1]SOCI!C16</f>
        <v>0</v>
      </c>
      <c r="D18" s="66">
        <f>+[1]SOCI!D16</f>
        <v>0</v>
      </c>
      <c r="E18" s="66">
        <f>+[1]SOCI!E16</f>
        <v>0</v>
      </c>
      <c r="F18" s="66"/>
    </row>
    <row r="19" spans="1:6" ht="11.5" hidden="1" x14ac:dyDescent="0.25">
      <c r="A19" s="37" t="s">
        <v>121</v>
      </c>
      <c r="B19" s="66">
        <f>+[1]SOCI!B17</f>
        <v>0</v>
      </c>
      <c r="C19" s="66">
        <f>+[1]SOCI!C17</f>
        <v>0</v>
      </c>
      <c r="D19" s="66">
        <f>+[1]SOCI!D17</f>
        <v>0</v>
      </c>
      <c r="E19" s="66">
        <f>+[1]SOCI!E17</f>
        <v>0</v>
      </c>
      <c r="F19" s="66"/>
    </row>
    <row r="20" spans="1:6" ht="11.5" hidden="1" x14ac:dyDescent="0.25">
      <c r="A20" s="88" t="s">
        <v>111</v>
      </c>
      <c r="B20" s="66">
        <f>+[1]SOCI!B18</f>
        <v>0</v>
      </c>
      <c r="C20" s="66">
        <f>+[1]SOCI!C18</f>
        <v>0</v>
      </c>
      <c r="D20" s="66">
        <f>+[1]SOCI!D18</f>
        <v>0</v>
      </c>
      <c r="E20" s="66">
        <f>+[1]SOCI!E18</f>
        <v>0</v>
      </c>
      <c r="F20" s="66"/>
    </row>
    <row r="21" spans="1:6" ht="11.5" hidden="1" x14ac:dyDescent="0.25">
      <c r="A21" s="70" t="s">
        <v>71</v>
      </c>
      <c r="B21" s="66">
        <f>+[1]SOCI!B19</f>
        <v>0</v>
      </c>
      <c r="C21" s="66">
        <f>+[1]SOCI!C19</f>
        <v>0</v>
      </c>
      <c r="D21" s="66">
        <f>+[1]SOCI!D19</f>
        <v>0</v>
      </c>
      <c r="E21" s="66">
        <f>+[1]SOCI!E19</f>
        <v>0</v>
      </c>
      <c r="F21" s="66"/>
    </row>
    <row r="22" spans="1:6" ht="11.5" hidden="1" x14ac:dyDescent="0.25">
      <c r="A22" s="70"/>
      <c r="B22" s="66">
        <f>+[1]SOCI!B20</f>
        <v>0</v>
      </c>
      <c r="C22" s="66">
        <f>+[1]SOCI!C20</f>
        <v>0</v>
      </c>
      <c r="D22" s="66">
        <f>+[1]SOCI!D20</f>
        <v>0</v>
      </c>
      <c r="E22" s="66">
        <f>+[1]SOCI!E20</f>
        <v>0</v>
      </c>
      <c r="F22" s="66"/>
    </row>
    <row r="23" spans="1:6" ht="11.5" hidden="1" x14ac:dyDescent="0.25">
      <c r="A23" s="70"/>
      <c r="B23" s="66"/>
      <c r="C23" s="66"/>
      <c r="D23" s="66"/>
      <c r="E23" s="66"/>
      <c r="F23" s="66"/>
    </row>
    <row r="24" spans="1:6" ht="21" x14ac:dyDescent="0.25">
      <c r="A24" s="89" t="s">
        <v>123</v>
      </c>
      <c r="B24" s="68">
        <f>+[1]SOCI!B22</f>
        <v>0</v>
      </c>
      <c r="C24" s="68">
        <f>+[1]SOCI!C22</f>
        <v>0</v>
      </c>
      <c r="D24" s="68">
        <f>+[1]SOCI!D22</f>
        <v>0</v>
      </c>
      <c r="E24" s="68">
        <f>+[1]SOCI!E22</f>
        <v>0</v>
      </c>
      <c r="F24" s="68"/>
    </row>
    <row r="25" spans="1:6" ht="11.5" hidden="1" x14ac:dyDescent="0.25">
      <c r="A25" s="67"/>
      <c r="B25" s="68"/>
      <c r="C25" s="68"/>
      <c r="D25" s="68"/>
      <c r="E25" s="68"/>
      <c r="F25" s="68"/>
    </row>
    <row r="26" spans="1:6" ht="24" customHeight="1" x14ac:dyDescent="0.25">
      <c r="A26" s="89" t="s">
        <v>144</v>
      </c>
      <c r="B26" s="68">
        <f>+[1]SOCI!B24</f>
        <v>-18517445.869999997</v>
      </c>
      <c r="C26" s="68">
        <f>+[1]SOCI!C24</f>
        <v>-2948381</v>
      </c>
      <c r="D26" s="68">
        <f>+[1]SOCI!D24</f>
        <v>-82417449.078195989</v>
      </c>
      <c r="E26" s="68">
        <f>+[1]SOCI!E24</f>
        <v>-13122654.1548</v>
      </c>
      <c r="F26" s="68"/>
    </row>
    <row r="27" spans="1:6" ht="21" customHeight="1" x14ac:dyDescent="0.55000000000000004">
      <c r="A27" s="89" t="s">
        <v>145</v>
      </c>
      <c r="B27" s="71">
        <f>+[1]SOCI!B25</f>
        <v>-151320119.93263251</v>
      </c>
      <c r="C27" s="71">
        <f>+[1]SOCI!C25</f>
        <v>-17681521</v>
      </c>
      <c r="D27" s="71">
        <f>+[1]SOCI!D25</f>
        <v>-673495590.79616094</v>
      </c>
      <c r="E27" s="71">
        <f>+[1]SOCI!E25</f>
        <v>-78696915.666800201</v>
      </c>
      <c r="F27" s="71"/>
    </row>
    <row r="28" spans="1:6" ht="12" x14ac:dyDescent="0.3">
      <c r="A28" s="91" t="s">
        <v>66</v>
      </c>
      <c r="B28" s="66"/>
      <c r="C28" s="66"/>
      <c r="D28" s="66"/>
      <c r="E28" s="66"/>
      <c r="F28" s="66"/>
    </row>
    <row r="29" spans="1:6" ht="11.5" x14ac:dyDescent="0.25">
      <c r="A29" s="70" t="s">
        <v>67</v>
      </c>
      <c r="B29" s="66">
        <f>+[1]SOCI!B27</f>
        <v>-151363826.43479449</v>
      </c>
      <c r="C29" s="66">
        <f>+[1]SOCI!C27</f>
        <v>-15714973</v>
      </c>
      <c r="D29" s="66">
        <f>+[1]SOCI!D27</f>
        <v>-673690119.69598341</v>
      </c>
      <c r="E29" s="66">
        <f>+[1]SOCI!E27</f>
        <v>-69944201.828400001</v>
      </c>
      <c r="F29" s="66"/>
    </row>
    <row r="30" spans="1:6" ht="11.5" x14ac:dyDescent="0.25">
      <c r="A30" s="70" t="s">
        <v>68</v>
      </c>
      <c r="B30" s="66">
        <f>+[1]SOCI!B28</f>
        <v>43706.502161942029</v>
      </c>
      <c r="C30" s="66">
        <f>+[1]SOCI!C28</f>
        <v>-1966548</v>
      </c>
      <c r="D30" s="66">
        <f>+[1]SOCI!D28</f>
        <v>194528.89982237158</v>
      </c>
      <c r="E30" s="66">
        <f>+[1]SOCI!E28</f>
        <v>-8752713.8384000007</v>
      </c>
      <c r="F30" s="66"/>
    </row>
    <row r="31" spans="1:6" ht="11.5" hidden="1" x14ac:dyDescent="0.25">
      <c r="A31" s="70"/>
      <c r="B31" s="66">
        <f>+[1]SOCI!B29</f>
        <v>0</v>
      </c>
      <c r="C31" s="66">
        <f>+[1]SOCI!C29</f>
        <v>0</v>
      </c>
      <c r="D31" s="66">
        <f>+[1]SOCI!D29</f>
        <v>0</v>
      </c>
      <c r="E31" s="66">
        <f>+[1]SOCI!E29</f>
        <v>0</v>
      </c>
      <c r="F31" s="66"/>
    </row>
    <row r="32" spans="1:6" ht="14.5" x14ac:dyDescent="0.55000000000000004">
      <c r="A32" s="67" t="s">
        <v>146</v>
      </c>
      <c r="B32" s="65">
        <f>+[1]SOCI!B30</f>
        <v>-151320119.93263254</v>
      </c>
      <c r="C32" s="65">
        <f>+[1]SOCI!C30</f>
        <v>-17681521</v>
      </c>
      <c r="D32" s="65">
        <f>+[1]SOCI!D30</f>
        <v>-673495590.79616106</v>
      </c>
      <c r="E32" s="65">
        <f>+[1]SOCI!E30</f>
        <v>-78696915.666800007</v>
      </c>
      <c r="F32" s="65"/>
    </row>
    <row r="35" spans="2:5" x14ac:dyDescent="0.2">
      <c r="B35" s="75"/>
      <c r="C35" s="75"/>
      <c r="D35" s="75"/>
      <c r="E35" s="75"/>
    </row>
  </sheetData>
  <mergeCells count="1">
    <mergeCell ref="D8:E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zoomScale="80" zoomScaleNormal="80" workbookViewId="0">
      <selection activeCell="A68" sqref="A68:XFD68"/>
    </sheetView>
  </sheetViews>
  <sheetFormatPr defaultColWidth="9" defaultRowHeight="10" x14ac:dyDescent="0.2"/>
  <cols>
    <col min="1" max="1" width="62.1796875" style="31" customWidth="1"/>
    <col min="2" max="2" width="14.81640625" style="3" bestFit="1" customWidth="1"/>
    <col min="3" max="3" width="15.1796875" style="3" bestFit="1" customWidth="1"/>
    <col min="4" max="4" width="15.81640625" style="21" bestFit="1" customWidth="1"/>
    <col min="5" max="5" width="15.1796875" style="21" bestFit="1" customWidth="1"/>
    <col min="6" max="16384" width="9" style="21"/>
  </cols>
  <sheetData>
    <row r="1" spans="1:5" x14ac:dyDescent="0.2">
      <c r="A1" s="43" t="s">
        <v>0</v>
      </c>
    </row>
    <row r="2" spans="1:5" ht="10.5" x14ac:dyDescent="0.25">
      <c r="A2" s="28" t="s">
        <v>139</v>
      </c>
    </row>
    <row r="3" spans="1:5" x14ac:dyDescent="0.2">
      <c r="A3" s="39" t="s">
        <v>48</v>
      </c>
    </row>
    <row r="4" spans="1:5" ht="10.5" x14ac:dyDescent="0.25">
      <c r="A4" s="30"/>
    </row>
    <row r="5" spans="1:5" ht="10.5" x14ac:dyDescent="0.2">
      <c r="B5" s="26" t="s">
        <v>133</v>
      </c>
      <c r="C5" s="26" t="s">
        <v>138</v>
      </c>
      <c r="D5" s="26" t="s">
        <v>133</v>
      </c>
      <c r="E5" s="26" t="s">
        <v>138</v>
      </c>
    </row>
    <row r="6" spans="1:5" ht="23.9" customHeight="1" x14ac:dyDescent="0.2">
      <c r="B6" s="18" t="s">
        <v>134</v>
      </c>
      <c r="C6" s="18" t="s">
        <v>134</v>
      </c>
      <c r="D6" s="18" t="s">
        <v>134</v>
      </c>
      <c r="E6" s="18" t="s">
        <v>134</v>
      </c>
    </row>
    <row r="7" spans="1:5" ht="23.9" customHeight="1" x14ac:dyDescent="0.25">
      <c r="B7" s="32" t="s">
        <v>58</v>
      </c>
      <c r="C7" s="32" t="s">
        <v>58</v>
      </c>
      <c r="D7" s="32" t="s">
        <v>59</v>
      </c>
      <c r="E7" s="32" t="s">
        <v>59</v>
      </c>
    </row>
    <row r="8" spans="1:5" x14ac:dyDescent="0.2">
      <c r="B8" s="33"/>
      <c r="C8" s="33"/>
      <c r="D8" s="107" t="s">
        <v>60</v>
      </c>
      <c r="E8" s="107"/>
    </row>
    <row r="9" spans="1:5" ht="11" thickBot="1" x14ac:dyDescent="0.3">
      <c r="A9" s="44" t="s">
        <v>65</v>
      </c>
      <c r="B9" s="34">
        <f>+[1]CF!C9</f>
        <v>-131894709.1526325</v>
      </c>
      <c r="C9" s="34">
        <f>+[1]CF!D9</f>
        <v>-13475606</v>
      </c>
      <c r="D9" s="34">
        <f>+[1]CF!E9</f>
        <v>-587036971.49653685</v>
      </c>
      <c r="E9" s="34">
        <f>+[1]CF!F9</f>
        <v>-59977229.184800193</v>
      </c>
    </row>
    <row r="10" spans="1:5" ht="10.5" thickTop="1" x14ac:dyDescent="0.2">
      <c r="A10" s="21"/>
      <c r="B10" s="35"/>
      <c r="C10" s="35"/>
      <c r="D10" s="35"/>
      <c r="E10" s="35"/>
    </row>
    <row r="11" spans="1:5" x14ac:dyDescent="0.2">
      <c r="A11" s="39" t="s">
        <v>30</v>
      </c>
      <c r="B11" s="36"/>
      <c r="C11" s="36"/>
      <c r="D11" s="36"/>
      <c r="E11" s="36"/>
    </row>
    <row r="12" spans="1:5" x14ac:dyDescent="0.2">
      <c r="A12" s="21" t="s">
        <v>124</v>
      </c>
      <c r="B12" s="35">
        <f>+[1]CF!C12</f>
        <v>33483787.830000002</v>
      </c>
      <c r="C12" s="35">
        <f>+[1]CF!D12</f>
        <v>29764372</v>
      </c>
      <c r="D12" s="35">
        <f>+[1]CF!E12</f>
        <v>149029642.87376401</v>
      </c>
      <c r="E12" s="35">
        <f>+[1]CF!F12</f>
        <v>132475267.89760001</v>
      </c>
    </row>
    <row r="13" spans="1:5" x14ac:dyDescent="0.2">
      <c r="A13" s="20" t="s">
        <v>125</v>
      </c>
      <c r="B13" s="35">
        <f>+[1]CF!C13</f>
        <v>1803959.0651411612</v>
      </c>
      <c r="C13" s="35">
        <f>+[1]CF!D13</f>
        <v>1551104</v>
      </c>
      <c r="D13" s="35">
        <f>+[1]CF!E13</f>
        <v>8029059.6871302798</v>
      </c>
      <c r="E13" s="35">
        <f>+[1]CF!F13</f>
        <v>6903652.6831999999</v>
      </c>
    </row>
    <row r="14" spans="1:5" ht="34.5" customHeight="1" x14ac:dyDescent="0.2">
      <c r="A14" s="95" t="s">
        <v>151</v>
      </c>
      <c r="B14" s="35">
        <f>+[1]CF!C14</f>
        <v>382889.89</v>
      </c>
      <c r="C14" s="35">
        <f>+[1]CF!D14</f>
        <v>3344902</v>
      </c>
      <c r="D14" s="35">
        <f>+[1]CF!E14</f>
        <v>1704166.322412</v>
      </c>
      <c r="E14" s="35">
        <f>+[1]CF!F14</f>
        <v>14887489.821599999</v>
      </c>
    </row>
    <row r="15" spans="1:5" hidden="1" x14ac:dyDescent="0.2">
      <c r="A15" s="20" t="s">
        <v>72</v>
      </c>
      <c r="B15" s="35">
        <f>+[1]CF!C15</f>
        <v>0</v>
      </c>
      <c r="C15" s="35">
        <f>+[1]CF!D15</f>
        <v>0</v>
      </c>
      <c r="D15" s="35">
        <f>+[1]CF!E15</f>
        <v>0</v>
      </c>
      <c r="E15" s="35">
        <f>+[1]CF!F15</f>
        <v>0</v>
      </c>
    </row>
    <row r="16" spans="1:5" hidden="1" x14ac:dyDescent="0.2">
      <c r="A16" s="87" t="s">
        <v>73</v>
      </c>
      <c r="B16" s="35">
        <f>+[1]CF!C16</f>
        <v>0</v>
      </c>
      <c r="C16" s="35">
        <f>+[1]CF!D16</f>
        <v>0</v>
      </c>
      <c r="D16" s="35">
        <f>+[1]CF!E16</f>
        <v>0</v>
      </c>
      <c r="E16" s="35">
        <f>+[1]CF!F16</f>
        <v>0</v>
      </c>
    </row>
    <row r="17" spans="1:5" hidden="1" x14ac:dyDescent="0.2">
      <c r="A17" s="20" t="s">
        <v>74</v>
      </c>
      <c r="B17" s="35">
        <f>+[1]CF!C17</f>
        <v>0</v>
      </c>
      <c r="C17" s="35">
        <f>+[1]CF!D17</f>
        <v>0</v>
      </c>
      <c r="D17" s="35">
        <f>+[1]CF!E17</f>
        <v>0</v>
      </c>
      <c r="E17" s="35">
        <f>+[1]CF!F17</f>
        <v>0</v>
      </c>
    </row>
    <row r="18" spans="1:5" hidden="1" x14ac:dyDescent="0.2">
      <c r="A18" s="20" t="s">
        <v>126</v>
      </c>
      <c r="B18" s="35">
        <f>+[1]CF!C18</f>
        <v>0</v>
      </c>
      <c r="C18" s="35">
        <f>+[1]CF!D18</f>
        <v>0</v>
      </c>
      <c r="D18" s="35">
        <f>+[1]CF!E18</f>
        <v>0</v>
      </c>
      <c r="E18" s="35">
        <f>+[1]CF!F18</f>
        <v>0</v>
      </c>
    </row>
    <row r="19" spans="1:5" x14ac:dyDescent="0.2">
      <c r="A19" s="20" t="s">
        <v>75</v>
      </c>
      <c r="B19" s="35">
        <f>+[1]CF!C19</f>
        <v>1917151.51</v>
      </c>
      <c r="C19" s="35">
        <f>+[1]CF!D19</f>
        <v>19</v>
      </c>
      <c r="D19" s="35">
        <f>+[1]CF!E19</f>
        <v>8532860.1207079999</v>
      </c>
      <c r="E19" s="35">
        <f>+[1]CF!F19</f>
        <v>84.565200000000004</v>
      </c>
    </row>
    <row r="20" spans="1:5" x14ac:dyDescent="0.2">
      <c r="A20" s="20" t="s">
        <v>76</v>
      </c>
      <c r="B20" s="35">
        <f>+[1]CF!C20</f>
        <v>-74048.460000000006</v>
      </c>
      <c r="C20" s="35">
        <f>+[1]CF!D20</f>
        <v>-122122</v>
      </c>
      <c r="D20" s="35">
        <f>+[1]CF!E20</f>
        <v>-329572.83576800005</v>
      </c>
      <c r="E20" s="35">
        <f>+[1]CF!F20</f>
        <v>-543540.59759999998</v>
      </c>
    </row>
    <row r="21" spans="1:5" x14ac:dyDescent="0.2">
      <c r="A21" s="20" t="s">
        <v>150</v>
      </c>
      <c r="B21" s="35">
        <f>+[1]CF!C21</f>
        <v>1793495.2368556999</v>
      </c>
      <c r="C21" s="35">
        <f>+[1]CF!D21</f>
        <v>1300499</v>
      </c>
      <c r="D21" s="35">
        <f>+[1]CF!E21</f>
        <v>7982487.6001973497</v>
      </c>
      <c r="E21" s="35">
        <f>+[1]CF!F21</f>
        <v>5788260.9491999997</v>
      </c>
    </row>
    <row r="22" spans="1:5" x14ac:dyDescent="0.2">
      <c r="A22" s="21" t="s">
        <v>77</v>
      </c>
      <c r="B22" s="35">
        <f>+[1]CF!C22</f>
        <v>-7418793.3799999999</v>
      </c>
      <c r="C22" s="35">
        <f>+[1]CF!D22</f>
        <v>-3433924</v>
      </c>
      <c r="D22" s="35">
        <f>+[1]CF!E22</f>
        <v>-33019567.625704002</v>
      </c>
      <c r="E22" s="35">
        <f>+[1]CF!F22</f>
        <v>-15283708.939200001</v>
      </c>
    </row>
    <row r="23" spans="1:5" x14ac:dyDescent="0.2">
      <c r="A23" s="20" t="s">
        <v>78</v>
      </c>
      <c r="B23" s="35">
        <f>+[1]CF!C23</f>
        <v>15966135.149999999</v>
      </c>
      <c r="C23" s="35">
        <f>+[1]CF!D23</f>
        <v>9477316</v>
      </c>
      <c r="D23" s="35">
        <f>+[1]CF!E23</f>
        <v>71062074.325619996</v>
      </c>
      <c r="E23" s="35">
        <f>+[1]CF!F23</f>
        <v>42181638.0528</v>
      </c>
    </row>
    <row r="24" spans="1:5" hidden="1" x14ac:dyDescent="0.2">
      <c r="A24" s="21" t="s">
        <v>79</v>
      </c>
      <c r="B24" s="35">
        <f>+[1]CF!C24</f>
        <v>0</v>
      </c>
      <c r="C24" s="35">
        <f>+[1]CF!D24</f>
        <v>0</v>
      </c>
      <c r="D24" s="35">
        <f>+[1]CF!E24</f>
        <v>0</v>
      </c>
      <c r="E24" s="35">
        <f>+[1]CF!F24</f>
        <v>0</v>
      </c>
    </row>
    <row r="25" spans="1:5" x14ac:dyDescent="0.2">
      <c r="A25" s="21" t="s">
        <v>127</v>
      </c>
      <c r="B25" s="35">
        <f>+[1]CF!C25</f>
        <v>-54029.43</v>
      </c>
      <c r="C25" s="35">
        <f>+[1]CF!D25</f>
        <v>-151461</v>
      </c>
      <c r="D25" s="35">
        <f>+[1]CF!E25</f>
        <v>-240474.18704400002</v>
      </c>
      <c r="E25" s="35">
        <f>+[1]CF!F25</f>
        <v>-674122.61880000005</v>
      </c>
    </row>
    <row r="26" spans="1:5" x14ac:dyDescent="0.2">
      <c r="A26" s="21" t="s">
        <v>154</v>
      </c>
      <c r="B26" s="35">
        <f>+[1]CF!C26</f>
        <v>-4802828.0275315</v>
      </c>
      <c r="C26" s="35">
        <f>+[1]CF!D26</f>
        <v>-5558093</v>
      </c>
      <c r="D26" s="35">
        <f>+[1]CF!E26</f>
        <v>-21376426.984937202</v>
      </c>
      <c r="E26" s="35">
        <f>+[1]CF!F26</f>
        <v>-24737960.3244</v>
      </c>
    </row>
    <row r="27" spans="1:5" ht="11" thickBot="1" x14ac:dyDescent="0.3">
      <c r="A27" s="38" t="s">
        <v>80</v>
      </c>
      <c r="B27" s="34">
        <f>SUM(B9:B26)</f>
        <v>-88896989.768167138</v>
      </c>
      <c r="C27" s="34">
        <f>SUM(C9:C26)</f>
        <v>22697006</v>
      </c>
      <c r="D27" s="34">
        <f>SUM(D9:D26)</f>
        <v>-395662722.20015836</v>
      </c>
      <c r="E27" s="34">
        <f>SUM(E9:E26)</f>
        <v>101019832.30479982</v>
      </c>
    </row>
    <row r="28" spans="1:5" ht="10.5" thickTop="1" x14ac:dyDescent="0.2">
      <c r="A28" s="21"/>
      <c r="B28" s="35"/>
      <c r="C28" s="35"/>
      <c r="D28" s="35"/>
      <c r="E28" s="35"/>
    </row>
    <row r="29" spans="1:5" x14ac:dyDescent="0.2">
      <c r="A29" s="39" t="s">
        <v>81</v>
      </c>
      <c r="B29" s="36"/>
      <c r="C29" s="36"/>
      <c r="D29" s="36"/>
      <c r="E29" s="36"/>
    </row>
    <row r="30" spans="1:5" x14ac:dyDescent="0.2">
      <c r="A30" s="21" t="s">
        <v>31</v>
      </c>
      <c r="B30" s="35">
        <f>+[1]CF!C30</f>
        <v>-71851785.410000011</v>
      </c>
      <c r="C30" s="35">
        <f>+[1]CF!D30</f>
        <v>5992771</v>
      </c>
      <c r="D30" s="35">
        <f>+[1]CF!E30</f>
        <v>-319797924.50282806</v>
      </c>
      <c r="E30" s="35">
        <f>+[1]CF!F30</f>
        <v>26672626.1668</v>
      </c>
    </row>
    <row r="31" spans="1:5" x14ac:dyDescent="0.2">
      <c r="A31" s="21" t="s">
        <v>32</v>
      </c>
      <c r="B31" s="35">
        <f>+[1]CF!C31</f>
        <v>-36415051.721083201</v>
      </c>
      <c r="C31" s="35">
        <f>+[1]CF!D31</f>
        <v>-72411862</v>
      </c>
      <c r="D31" s="35">
        <f>+[1]CF!E31</f>
        <v>-162076112.20019713</v>
      </c>
      <c r="E31" s="35">
        <f>+[1]CF!F31</f>
        <v>-322290715.38959998</v>
      </c>
    </row>
    <row r="32" spans="1:5" hidden="1" x14ac:dyDescent="0.2">
      <c r="A32" s="21" t="s">
        <v>40</v>
      </c>
      <c r="B32" s="35">
        <f>+[1]CF!C32</f>
        <v>0</v>
      </c>
      <c r="C32" s="35">
        <f>+[1]CF!D32</f>
        <v>0</v>
      </c>
      <c r="D32" s="35">
        <f>+[1]CF!E32</f>
        <v>0</v>
      </c>
      <c r="E32" s="35">
        <f>+[1]CF!F32</f>
        <v>0</v>
      </c>
    </row>
    <row r="33" spans="1:5" x14ac:dyDescent="0.2">
      <c r="A33" s="21" t="s">
        <v>82</v>
      </c>
      <c r="B33" s="35">
        <f>+[1]CF!C33</f>
        <v>38741161.419999093</v>
      </c>
      <c r="C33" s="35">
        <f>+[1]CF!D33</f>
        <v>20167329</v>
      </c>
      <c r="D33" s="35">
        <f>+[1]CF!E33</f>
        <v>172429159.24813196</v>
      </c>
      <c r="E33" s="35">
        <f>+[1]CF!F33</f>
        <v>89760751.913200006</v>
      </c>
    </row>
    <row r="34" spans="1:5" ht="11" thickBot="1" x14ac:dyDescent="0.3">
      <c r="A34" s="38" t="s">
        <v>33</v>
      </c>
      <c r="B34" s="34">
        <f>+[1]CF!C34</f>
        <v>-69525675.711084127</v>
      </c>
      <c r="C34" s="34">
        <f>+[1]CF!D34</f>
        <v>-46251762</v>
      </c>
      <c r="D34" s="34">
        <f>+[1]CF!E34</f>
        <v>-309444877.45489323</v>
      </c>
      <c r="E34" s="34">
        <f>+[1]CF!F34</f>
        <v>-205857337.30959994</v>
      </c>
    </row>
    <row r="35" spans="1:5" ht="11" hidden="1" thickTop="1" x14ac:dyDescent="0.25">
      <c r="A35" s="38"/>
      <c r="B35" s="32"/>
      <c r="C35" s="32"/>
      <c r="D35" s="32"/>
      <c r="E35" s="32"/>
    </row>
    <row r="36" spans="1:5" ht="11" hidden="1" thickTop="1" x14ac:dyDescent="0.25">
      <c r="A36" s="38" t="s">
        <v>83</v>
      </c>
      <c r="B36" s="32">
        <f>+[1]CF!C36</f>
        <v>0</v>
      </c>
      <c r="C36" s="32">
        <f>+[1]CF!D36</f>
        <v>0</v>
      </c>
      <c r="D36" s="32">
        <f>+[1]CF!E36</f>
        <v>0</v>
      </c>
      <c r="E36" s="32">
        <f>+[1]CF!F36</f>
        <v>0</v>
      </c>
    </row>
    <row r="37" spans="1:5" ht="11.5" hidden="1" thickTop="1" thickBot="1" x14ac:dyDescent="0.3">
      <c r="A37" s="40" t="s">
        <v>84</v>
      </c>
      <c r="B37" s="34">
        <f>+[1]CF!C37</f>
        <v>0</v>
      </c>
      <c r="C37" s="34">
        <f>+[1]CF!D37</f>
        <v>0</v>
      </c>
      <c r="D37" s="34">
        <f>+[1]CF!E37</f>
        <v>0</v>
      </c>
      <c r="E37" s="34">
        <f>+[1]CF!F37</f>
        <v>0</v>
      </c>
    </row>
    <row r="38" spans="1:5" ht="10.5" thickTop="1" x14ac:dyDescent="0.2">
      <c r="A38" s="21"/>
      <c r="B38" s="35" t="str">
        <f>+[1]CF!C38</f>
        <v xml:space="preserve"> </v>
      </c>
      <c r="C38" s="35" t="str">
        <f>+[1]CF!D38</f>
        <v xml:space="preserve"> </v>
      </c>
      <c r="D38" s="35" t="str">
        <f>+[1]CF!E38</f>
        <v xml:space="preserve"> </v>
      </c>
      <c r="E38" s="35" t="str">
        <f>+[1]CF!F38</f>
        <v xml:space="preserve"> </v>
      </c>
    </row>
    <row r="39" spans="1:5" ht="11" thickBot="1" x14ac:dyDescent="0.3">
      <c r="A39" s="38" t="s">
        <v>112</v>
      </c>
      <c r="B39" s="34">
        <f>B27+B34</f>
        <v>-158422665.47925127</v>
      </c>
      <c r="C39" s="34">
        <f>C27+C34</f>
        <v>-23554756</v>
      </c>
      <c r="D39" s="34">
        <f>D27+D34</f>
        <v>-705107599.65505159</v>
      </c>
      <c r="E39" s="34">
        <f>E27+E34</f>
        <v>-104837505.00480011</v>
      </c>
    </row>
    <row r="40" spans="1:5" ht="10.5" thickTop="1" x14ac:dyDescent="0.2">
      <c r="A40" s="21"/>
      <c r="B40" s="35"/>
      <c r="C40" s="35"/>
      <c r="D40" s="35"/>
      <c r="E40" s="35"/>
    </row>
    <row r="41" spans="1:5" ht="10.5" x14ac:dyDescent="0.25">
      <c r="A41" s="38" t="s">
        <v>34</v>
      </c>
      <c r="B41" s="41"/>
      <c r="C41" s="41"/>
      <c r="D41" s="41"/>
      <c r="E41" s="41"/>
    </row>
    <row r="42" spans="1:5" x14ac:dyDescent="0.2">
      <c r="A42" s="21" t="s">
        <v>35</v>
      </c>
      <c r="B42" s="35">
        <f>+[1]CF!C42</f>
        <v>-29621838</v>
      </c>
      <c r="C42" s="35">
        <f>+[1]CF!D42</f>
        <v>-2429871</v>
      </c>
      <c r="D42" s="35">
        <f>+[1]CF!E42</f>
        <v>-131840878.5704</v>
      </c>
      <c r="E42" s="35">
        <f>+[1]CF!F42</f>
        <v>-10814871.846799999</v>
      </c>
    </row>
    <row r="43" spans="1:5" hidden="1" x14ac:dyDescent="0.2">
      <c r="A43" s="21" t="s">
        <v>85</v>
      </c>
      <c r="B43" s="35">
        <f>+[1]CF!C43</f>
        <v>0</v>
      </c>
      <c r="C43" s="35">
        <f>+[1]CF!D43</f>
        <v>0</v>
      </c>
      <c r="D43" s="35">
        <f>+[1]CF!E43</f>
        <v>0</v>
      </c>
      <c r="E43" s="35">
        <f>+[1]CF!F43</f>
        <v>0</v>
      </c>
    </row>
    <row r="44" spans="1:5" x14ac:dyDescent="0.2">
      <c r="A44" s="21" t="s">
        <v>36</v>
      </c>
      <c r="B44" s="35">
        <f>+[1]CF!C44</f>
        <v>47032</v>
      </c>
      <c r="C44" s="35">
        <f>+[1]CF!D44</f>
        <v>-6883</v>
      </c>
      <c r="D44" s="35">
        <f>+[1]CF!E44</f>
        <v>209330.02559999999</v>
      </c>
      <c r="E44" s="35">
        <f>+[1]CF!F44</f>
        <v>-30634.856400000001</v>
      </c>
    </row>
    <row r="45" spans="1:5" x14ac:dyDescent="0.2">
      <c r="A45" s="21" t="s">
        <v>86</v>
      </c>
      <c r="B45" s="35">
        <f>+[1]CF!C45</f>
        <v>55407.43</v>
      </c>
      <c r="C45" s="35">
        <f>+[1]CF!D45</f>
        <v>1326704</v>
      </c>
      <c r="D45" s="35">
        <f>+[1]CF!E45</f>
        <v>246607.389444</v>
      </c>
      <c r="E45" s="35">
        <f>+[1]CF!F45</f>
        <v>5904894.1632000003</v>
      </c>
    </row>
    <row r="46" spans="1:5" hidden="1" x14ac:dyDescent="0.2">
      <c r="A46" s="21" t="s">
        <v>87</v>
      </c>
      <c r="B46" s="35">
        <f>+[1]CF!C46</f>
        <v>0</v>
      </c>
      <c r="C46" s="35">
        <f>+[1]CF!D46</f>
        <v>0</v>
      </c>
      <c r="D46" s="35">
        <f>+[1]CF!E46</f>
        <v>0</v>
      </c>
      <c r="E46" s="35">
        <f>+[1]CF!F46</f>
        <v>0</v>
      </c>
    </row>
    <row r="47" spans="1:5" ht="11.5" hidden="1" x14ac:dyDescent="0.35">
      <c r="A47" s="21" t="s">
        <v>88</v>
      </c>
      <c r="B47" s="42">
        <f>+[1]CF!C47</f>
        <v>0</v>
      </c>
      <c r="C47" s="42">
        <f>+[1]CF!D47</f>
        <v>0</v>
      </c>
      <c r="D47" s="42">
        <f>+[1]CF!E47</f>
        <v>0</v>
      </c>
      <c r="E47" s="42">
        <f>+[1]CF!F47</f>
        <v>0</v>
      </c>
    </row>
    <row r="48" spans="1:5" ht="11" thickBot="1" x14ac:dyDescent="0.3">
      <c r="A48" s="38" t="s">
        <v>113</v>
      </c>
      <c r="B48" s="34">
        <f>+[1]CF!C48</f>
        <v>-29519398.57</v>
      </c>
      <c r="C48" s="34">
        <f>+[1]CF!D48</f>
        <v>-1110050</v>
      </c>
      <c r="D48" s="34">
        <f>+[1]CF!E48</f>
        <v>-131384941.155356</v>
      </c>
      <c r="E48" s="34">
        <f>+[1]CF!F48</f>
        <v>-4940612.5399999991</v>
      </c>
    </row>
    <row r="49" spans="1:5" ht="10.5" thickTop="1" x14ac:dyDescent="0.2">
      <c r="A49" s="21"/>
      <c r="B49" s="35"/>
      <c r="C49" s="35"/>
      <c r="D49" s="35"/>
      <c r="E49" s="35"/>
    </row>
    <row r="50" spans="1:5" ht="10.5" x14ac:dyDescent="0.25">
      <c r="A50" s="38" t="s">
        <v>37</v>
      </c>
      <c r="B50" s="41"/>
      <c r="C50" s="41"/>
      <c r="D50" s="41"/>
      <c r="E50" s="41"/>
    </row>
    <row r="51" spans="1:5" x14ac:dyDescent="0.2">
      <c r="A51" s="49" t="s">
        <v>40</v>
      </c>
      <c r="B51" s="35">
        <f>+[1]CF!C51</f>
        <v>44810268.139999934</v>
      </c>
      <c r="C51" s="35">
        <f>+[1]CF!D51</f>
        <v>69562374</v>
      </c>
      <c r="D51" s="35">
        <f>+[1]CF!E51</f>
        <v>199441543.58751172</v>
      </c>
      <c r="E51" s="35">
        <f>+[1]CF!F51</f>
        <v>309608214.19920003</v>
      </c>
    </row>
    <row r="52" spans="1:5" x14ac:dyDescent="0.2">
      <c r="A52" s="21" t="s">
        <v>39</v>
      </c>
      <c r="B52" s="35">
        <f>+[1]CF!C52</f>
        <v>48270948.120000035</v>
      </c>
      <c r="C52" s="35">
        <f>+[1]CF!D52</f>
        <v>0</v>
      </c>
      <c r="D52" s="35">
        <f>+[1]CF!E52</f>
        <v>214844335.89249617</v>
      </c>
      <c r="E52" s="35">
        <f>+[1]CF!F52</f>
        <v>0</v>
      </c>
    </row>
    <row r="53" spans="1:5" hidden="1" x14ac:dyDescent="0.2">
      <c r="A53" s="21" t="s">
        <v>41</v>
      </c>
      <c r="B53" s="35">
        <f>+[1]CF!C53</f>
        <v>0</v>
      </c>
      <c r="C53" s="35">
        <f>+[1]CF!D53</f>
        <v>0</v>
      </c>
      <c r="D53" s="35">
        <f>+[1]CF!E53</f>
        <v>0</v>
      </c>
      <c r="E53" s="35">
        <f>+[1]CF!F53</f>
        <v>0</v>
      </c>
    </row>
    <row r="54" spans="1:5" x14ac:dyDescent="0.2">
      <c r="A54" s="21" t="s">
        <v>89</v>
      </c>
      <c r="B54" s="35">
        <f>+[1]CF!C54</f>
        <v>0</v>
      </c>
      <c r="C54" s="35">
        <f>+[1]CF!D54</f>
        <v>-10655710</v>
      </c>
      <c r="D54" s="35">
        <f>+[1]CF!E54</f>
        <v>0</v>
      </c>
      <c r="E54" s="35">
        <f>+[1]CF!F54</f>
        <v>-47426434.068000004</v>
      </c>
    </row>
    <row r="55" spans="1:5" x14ac:dyDescent="0.2">
      <c r="A55" s="21" t="s">
        <v>90</v>
      </c>
      <c r="B55" s="35">
        <f>+[1]CF!C55</f>
        <v>71675259.596666679</v>
      </c>
      <c r="C55" s="35">
        <f>+[1]CF!D55</f>
        <v>-41717929</v>
      </c>
      <c r="D55" s="35">
        <f>+[1]CF!E55</f>
        <v>319012245.41284406</v>
      </c>
      <c r="E55" s="35">
        <f>+[1]CF!F55</f>
        <v>-185678158.39320001</v>
      </c>
    </row>
    <row r="56" spans="1:5" x14ac:dyDescent="0.2">
      <c r="A56" s="21" t="s">
        <v>42</v>
      </c>
      <c r="B56" s="35">
        <f>+[1]CF!C56</f>
        <v>-3660966.9726576838</v>
      </c>
      <c r="C56" s="35">
        <f>+[1]CF!D56</f>
        <v>-3098476</v>
      </c>
      <c r="D56" s="35">
        <f>+[1]CF!E56</f>
        <v>-16294231.80190482</v>
      </c>
      <c r="E56" s="35">
        <f>+[1]CF!F56</f>
        <v>-13790696.980800001</v>
      </c>
    </row>
    <row r="57" spans="1:5" x14ac:dyDescent="0.2">
      <c r="A57" s="21" t="s">
        <v>38</v>
      </c>
      <c r="B57" s="35">
        <f>+[1]CF!C57</f>
        <v>-8385149.4066666663</v>
      </c>
      <c r="C57" s="35">
        <f>+[1]CF!D57</f>
        <v>-7800428</v>
      </c>
      <c r="D57" s="35">
        <f>+[1]CF!E57</f>
        <v>-37320622.979191996</v>
      </c>
      <c r="E57" s="35">
        <f>+[1]CF!F57</f>
        <v>-34718144.942400001</v>
      </c>
    </row>
    <row r="58" spans="1:5" ht="11" thickBot="1" x14ac:dyDescent="0.3">
      <c r="A58" s="38" t="s">
        <v>114</v>
      </c>
      <c r="B58" s="34">
        <f>SUM(B51:B57)</f>
        <v>152710359.47734228</v>
      </c>
      <c r="C58" s="34">
        <f>SUM(C51:C57)</f>
        <v>6289831</v>
      </c>
      <c r="D58" s="34">
        <f>SUM(D51:D57)</f>
        <v>679683270.11175513</v>
      </c>
      <c r="E58" s="34">
        <f>SUM(E51:E57)</f>
        <v>27994779.814800002</v>
      </c>
    </row>
    <row r="59" spans="1:5" ht="10.5" thickTop="1" x14ac:dyDescent="0.2">
      <c r="A59" s="21"/>
      <c r="B59" s="35"/>
      <c r="C59" s="35"/>
      <c r="D59" s="35"/>
      <c r="E59" s="35"/>
    </row>
    <row r="60" spans="1:5" ht="11" thickBot="1" x14ac:dyDescent="0.3">
      <c r="A60" s="38" t="s">
        <v>115</v>
      </c>
      <c r="B60" s="34">
        <f>+[1]CF!C60</f>
        <v>-35231704.571908981</v>
      </c>
      <c r="C60" s="34">
        <f>+[1]CF!D60</f>
        <v>-18374975</v>
      </c>
      <c r="D60" s="34">
        <f>+[1]CF!E60</f>
        <v>-156809270.69865251</v>
      </c>
      <c r="E60" s="34">
        <f>+[1]CF!F60</f>
        <v>-81783337.730000108</v>
      </c>
    </row>
    <row r="61" spans="1:5" ht="10.5" thickTop="1" x14ac:dyDescent="0.2">
      <c r="A61" s="21"/>
      <c r="B61" s="35"/>
      <c r="C61" s="35"/>
      <c r="D61" s="35"/>
      <c r="E61" s="35"/>
    </row>
    <row r="62" spans="1:5" ht="11" thickBot="1" x14ac:dyDescent="0.3">
      <c r="A62" s="38" t="s">
        <v>152</v>
      </c>
      <c r="B62" s="34">
        <f>+[1]CF!C62</f>
        <v>50091260.649999999</v>
      </c>
      <c r="C62" s="34">
        <f>+[1]CF!D62</f>
        <v>100655956</v>
      </c>
      <c r="D62" s="34">
        <f>+[1]CF!E62</f>
        <v>222946182.90101999</v>
      </c>
      <c r="E62" s="34">
        <f>+[1]CF!F62</f>
        <v>447999527.9648</v>
      </c>
    </row>
    <row r="63" spans="1:5" ht="12" thickTop="1" x14ac:dyDescent="0.35">
      <c r="A63" s="21"/>
      <c r="B63" s="42"/>
      <c r="C63" s="42"/>
      <c r="D63" s="42"/>
      <c r="E63" s="42"/>
    </row>
    <row r="64" spans="1:5" ht="11" thickBot="1" x14ac:dyDescent="0.3">
      <c r="A64" s="38" t="s">
        <v>153</v>
      </c>
      <c r="B64" s="34">
        <f>+[1]CF!C64</f>
        <v>14859556.079999998</v>
      </c>
      <c r="C64" s="34">
        <f>+[1]CF!D64</f>
        <v>82280981</v>
      </c>
      <c r="D64" s="34">
        <f>+[1]CF!E64</f>
        <v>66136912.200863995</v>
      </c>
      <c r="E64" s="34">
        <f>+[1]CF!F64</f>
        <v>366216190.23479998</v>
      </c>
    </row>
    <row r="65" spans="2:5" ht="10.5" thickTop="1" x14ac:dyDescent="0.2"/>
    <row r="68" spans="2:5" x14ac:dyDescent="0.2">
      <c r="B68" s="76"/>
      <c r="C68" s="76"/>
      <c r="D68" s="76"/>
      <c r="E68" s="76"/>
    </row>
  </sheetData>
  <mergeCells count="1">
    <mergeCell ref="D8:E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zoomScale="80" zoomScaleNormal="80" workbookViewId="0">
      <pane xSplit="1" ySplit="7" topLeftCell="B8" activePane="bottomRight" state="frozen"/>
      <selection pane="topRight" activeCell="B1" sqref="B1"/>
      <selection pane="bottomLeft" activeCell="A8" sqref="A8"/>
      <selection pane="bottomRight" activeCell="I30" sqref="I30"/>
    </sheetView>
  </sheetViews>
  <sheetFormatPr defaultColWidth="9" defaultRowHeight="11.5" customHeight="1" x14ac:dyDescent="0.2"/>
  <cols>
    <col min="1" max="1" width="34.54296875" style="95" customWidth="1"/>
    <col min="2" max="2" width="15.81640625" style="29" bestFit="1" customWidth="1"/>
    <col min="3" max="3" width="11.36328125" style="29" bestFit="1" customWidth="1"/>
    <col min="4" max="4" width="14.90625" style="29" bestFit="1" customWidth="1"/>
    <col min="5" max="5" width="13.90625" style="29" bestFit="1" customWidth="1"/>
    <col min="6" max="6" width="17.26953125" style="29" bestFit="1" customWidth="1"/>
    <col min="7" max="7" width="18.36328125" style="29" customWidth="1"/>
    <col min="8" max="8" width="11.453125" style="29" bestFit="1" customWidth="1"/>
    <col min="9" max="9" width="18.36328125" style="29" bestFit="1" customWidth="1"/>
    <col min="10" max="10" width="15.81640625" style="29" bestFit="1" customWidth="1"/>
    <col min="11" max="11" width="11.453125" style="29" bestFit="1" customWidth="1"/>
    <col min="12" max="12" width="1.54296875" style="20" customWidth="1"/>
    <col min="13" max="16384" width="9" style="20"/>
  </cols>
  <sheetData>
    <row r="1" spans="1:11" ht="11.5" customHeight="1" x14ac:dyDescent="0.2">
      <c r="A1" s="92" t="s">
        <v>0</v>
      </c>
    </row>
    <row r="2" spans="1:11" ht="11.5" customHeight="1" x14ac:dyDescent="0.25">
      <c r="A2" s="28" t="s">
        <v>147</v>
      </c>
      <c r="B2" s="3"/>
      <c r="C2" s="3"/>
      <c r="D2" s="3"/>
    </row>
    <row r="3" spans="1:11" ht="11.5" customHeight="1" x14ac:dyDescent="0.2">
      <c r="A3" s="96" t="s">
        <v>48</v>
      </c>
    </row>
    <row r="4" spans="1:11" ht="11.5" customHeight="1" x14ac:dyDescent="0.2">
      <c r="A4" s="90"/>
    </row>
    <row r="5" spans="1:11" ht="11.5" customHeight="1" x14ac:dyDescent="0.25">
      <c r="A5" s="93" t="s">
        <v>95</v>
      </c>
    </row>
    <row r="6" spans="1:11" ht="40.5" x14ac:dyDescent="0.55000000000000004">
      <c r="A6" s="94"/>
      <c r="B6" s="80" t="s">
        <v>91</v>
      </c>
      <c r="C6" s="80" t="s">
        <v>11</v>
      </c>
      <c r="D6" s="81" t="s">
        <v>13</v>
      </c>
      <c r="E6" s="81" t="s">
        <v>28</v>
      </c>
      <c r="F6" s="80" t="s">
        <v>70</v>
      </c>
      <c r="G6" s="81" t="s">
        <v>53</v>
      </c>
      <c r="H6" s="81" t="s">
        <v>12</v>
      </c>
      <c r="I6" s="81" t="s">
        <v>54</v>
      </c>
      <c r="J6" s="80" t="s">
        <v>55</v>
      </c>
      <c r="K6" s="81" t="s">
        <v>29</v>
      </c>
    </row>
    <row r="7" spans="1:11" ht="11.5" customHeight="1" x14ac:dyDescent="0.4">
      <c r="A7" s="72" t="s">
        <v>94</v>
      </c>
      <c r="B7" s="82">
        <f>+'[1]CE update Mar 2022'!B8</f>
        <v>1463323897</v>
      </c>
      <c r="C7" s="82">
        <f>+'[1]CE update Mar 2022'!C8</f>
        <v>74050518</v>
      </c>
      <c r="D7" s="82">
        <f>+'[1]CE update Mar 2022'!D8</f>
        <v>-1706362316</v>
      </c>
      <c r="E7" s="82">
        <f>+'[1]CE update Mar 2022'!E8</f>
        <v>149619175</v>
      </c>
      <c r="F7" s="82">
        <f>+'[1]CE update Mar 2022'!F8</f>
        <v>-24208516</v>
      </c>
      <c r="G7" s="82">
        <f>+'[1]CE update Mar 2022'!G8</f>
        <v>-596832659</v>
      </c>
      <c r="H7" s="82">
        <f>+'[1]CE update Mar 2022'!H8</f>
        <v>1043782894</v>
      </c>
      <c r="I7" s="82">
        <f>SUM(B7:H7)</f>
        <v>403372993</v>
      </c>
      <c r="J7" s="82">
        <f>+'[1]CE update Mar 2022'!J8</f>
        <v>17924067</v>
      </c>
      <c r="K7" s="82">
        <f>I7+J7</f>
        <v>421297060</v>
      </c>
    </row>
    <row r="8" spans="1:11" ht="11.5" customHeight="1" x14ac:dyDescent="0.2">
      <c r="A8" s="83" t="str">
        <f>+'[1]CE update Mar 2022'!A9</f>
        <v>Net loss for 2021</v>
      </c>
      <c r="B8" s="83">
        <f>+'[1]CE update Mar 2022'!B9</f>
        <v>0</v>
      </c>
      <c r="C8" s="83">
        <f>+'[1]CE update Mar 2022'!C9</f>
        <v>0</v>
      </c>
      <c r="D8" s="83">
        <f>+'[1]CE update Mar 2022'!D9</f>
        <v>-12766592</v>
      </c>
      <c r="E8" s="83">
        <f>+'[1]CE update Mar 2022'!E9</f>
        <v>0</v>
      </c>
      <c r="F8" s="83">
        <f>+'[1]CE update Mar 2022'!F9</f>
        <v>0</v>
      </c>
      <c r="G8" s="83">
        <f>+'[1]CE update Mar 2022'!G9</f>
        <v>0</v>
      </c>
      <c r="H8" s="83">
        <f>+'[1]CE update Mar 2022'!H9</f>
        <v>0</v>
      </c>
      <c r="I8" s="84">
        <f t="shared" ref="I8:I15" si="0">SUM(B8:H8)</f>
        <v>-12766592</v>
      </c>
      <c r="J8" s="83">
        <f>+'[1]CE update Mar 2022'!J9</f>
        <v>-1966548</v>
      </c>
      <c r="K8" s="83">
        <f t="shared" ref="K8:K15" si="1">I8+J8</f>
        <v>-14733140</v>
      </c>
    </row>
    <row r="9" spans="1:11" ht="10" x14ac:dyDescent="0.2">
      <c r="A9" s="83" t="str">
        <f>+'[1]CE update Mar 2022'!A10</f>
        <v>Hedging reserves</v>
      </c>
      <c r="B9" s="83">
        <f>+'[1]CE update Mar 2022'!B10</f>
        <v>0</v>
      </c>
      <c r="C9" s="83">
        <f>+'[1]CE update Mar 2022'!C10</f>
        <v>0</v>
      </c>
      <c r="D9" s="83">
        <f>+'[1]CE update Mar 2022'!D10</f>
        <v>0</v>
      </c>
      <c r="E9" s="83">
        <f>+'[1]CE update Mar 2022'!E10</f>
        <v>0</v>
      </c>
      <c r="F9" s="83">
        <f>+'[1]CE update Mar 2022'!F10</f>
        <v>0</v>
      </c>
      <c r="G9" s="83">
        <f>+'[1]CE update Mar 2022'!G10</f>
        <v>0</v>
      </c>
      <c r="H9" s="83">
        <f>+'[1]CE update Mar 2022'!H10</f>
        <v>-2948381</v>
      </c>
      <c r="I9" s="84">
        <f t="shared" si="0"/>
        <v>-2948381</v>
      </c>
      <c r="J9" s="83">
        <f>+'[1]CE update Mar 2022'!J10</f>
        <v>0</v>
      </c>
      <c r="K9" s="83">
        <f t="shared" si="1"/>
        <v>-2948381</v>
      </c>
    </row>
    <row r="10" spans="1:11" ht="11.5" hidden="1" customHeight="1" x14ac:dyDescent="0.2">
      <c r="A10" s="83" t="str">
        <f>+'[1]CE update Mar 2022'!A11</f>
        <v>Revaluation surplus</v>
      </c>
      <c r="B10" s="83">
        <f>+'[1]CE update Mar 2022'!B11</f>
        <v>0</v>
      </c>
      <c r="C10" s="83">
        <f>+'[1]CE update Mar 2022'!C11</f>
        <v>0</v>
      </c>
      <c r="D10" s="83">
        <f>+'[1]CE update Mar 2022'!D11</f>
        <v>0</v>
      </c>
      <c r="E10" s="83">
        <f>+'[1]CE update Mar 2022'!E11</f>
        <v>0</v>
      </c>
      <c r="F10" s="83">
        <f>+'[1]CE update Mar 2022'!F11</f>
        <v>0</v>
      </c>
      <c r="G10" s="83">
        <f>+'[1]CE update Mar 2022'!G11</f>
        <v>0</v>
      </c>
      <c r="H10" s="83">
        <f>+'[1]CE update Mar 2022'!H11</f>
        <v>0</v>
      </c>
      <c r="I10" s="84">
        <f>SUM(B10:H10)</f>
        <v>0</v>
      </c>
      <c r="J10" s="83">
        <f>+'[1]CE update Mar 2022'!J11</f>
        <v>0</v>
      </c>
      <c r="K10" s="83">
        <f>I10+J10</f>
        <v>0</v>
      </c>
    </row>
    <row r="11" spans="1:11" ht="11.5" hidden="1" customHeight="1" x14ac:dyDescent="0.2">
      <c r="A11" s="83" t="str">
        <f>+'[1]CE update Mar 2022'!A12</f>
        <v>Deferred tax related to revaluation surplus</v>
      </c>
      <c r="B11" s="83">
        <f>+'[1]CE update Mar 2022'!B12</f>
        <v>0</v>
      </c>
      <c r="C11" s="83">
        <f>+'[1]CE update Mar 2022'!C12</f>
        <v>0</v>
      </c>
      <c r="D11" s="83">
        <f>+'[1]CE update Mar 2022'!D12</f>
        <v>0</v>
      </c>
      <c r="E11" s="83">
        <f>+'[1]CE update Mar 2022'!E12</f>
        <v>0</v>
      </c>
      <c r="F11" s="83">
        <f>+'[1]CE update Mar 2022'!F12</f>
        <v>0</v>
      </c>
      <c r="G11" s="83">
        <f>+'[1]CE update Mar 2022'!G12</f>
        <v>0</v>
      </c>
      <c r="H11" s="83">
        <f>+'[1]CE update Mar 2022'!H12</f>
        <v>0</v>
      </c>
      <c r="I11" s="84">
        <f>SUM(B11:H11)</f>
        <v>0</v>
      </c>
      <c r="J11" s="83">
        <f>+'[1]CE update Mar 2022'!J12</f>
        <v>0</v>
      </c>
      <c r="K11" s="83">
        <f>I11+J11</f>
        <v>0</v>
      </c>
    </row>
    <row r="12" spans="1:11" ht="11.5" customHeight="1" x14ac:dyDescent="0.4">
      <c r="A12" s="79" t="s">
        <v>92</v>
      </c>
      <c r="B12" s="85">
        <f t="shared" ref="B12:H12" si="2">B9+B10+B11</f>
        <v>0</v>
      </c>
      <c r="C12" s="85">
        <f t="shared" si="2"/>
        <v>0</v>
      </c>
      <c r="D12" s="85">
        <f t="shared" si="2"/>
        <v>0</v>
      </c>
      <c r="E12" s="85">
        <f t="shared" si="2"/>
        <v>0</v>
      </c>
      <c r="F12" s="85">
        <f t="shared" si="2"/>
        <v>0</v>
      </c>
      <c r="G12" s="85">
        <f t="shared" si="2"/>
        <v>0</v>
      </c>
      <c r="H12" s="85">
        <f t="shared" si="2"/>
        <v>-2948381</v>
      </c>
      <c r="I12" s="85">
        <f>SUM(B12:H12)</f>
        <v>-2948381</v>
      </c>
      <c r="J12" s="85">
        <f>J9+J10+J11</f>
        <v>0</v>
      </c>
      <c r="K12" s="85">
        <f>K9+K10+K11</f>
        <v>-2948381</v>
      </c>
    </row>
    <row r="13" spans="1:11" ht="11.5" customHeight="1" x14ac:dyDescent="0.4">
      <c r="A13" s="72" t="s">
        <v>93</v>
      </c>
      <c r="B13" s="85">
        <f>B12+B8</f>
        <v>0</v>
      </c>
      <c r="C13" s="85">
        <f t="shared" ref="C13:K13" si="3">C12+C8</f>
        <v>0</v>
      </c>
      <c r="D13" s="85">
        <f t="shared" si="3"/>
        <v>-12766592</v>
      </c>
      <c r="E13" s="85">
        <f t="shared" si="3"/>
        <v>0</v>
      </c>
      <c r="F13" s="85">
        <f t="shared" si="3"/>
        <v>0</v>
      </c>
      <c r="G13" s="85">
        <f t="shared" si="3"/>
        <v>0</v>
      </c>
      <c r="H13" s="85">
        <f t="shared" si="3"/>
        <v>-2948381</v>
      </c>
      <c r="I13" s="85">
        <f t="shared" si="3"/>
        <v>-15714973</v>
      </c>
      <c r="J13" s="85">
        <f t="shared" si="3"/>
        <v>-1966548</v>
      </c>
      <c r="K13" s="85">
        <f t="shared" si="3"/>
        <v>-17681521</v>
      </c>
    </row>
    <row r="14" spans="1:11" ht="10" x14ac:dyDescent="0.2">
      <c r="A14" s="83" t="s">
        <v>155</v>
      </c>
      <c r="B14" s="83">
        <f>+'[1]CE update Mar 2022'!B15</f>
        <v>0</v>
      </c>
      <c r="C14" s="83">
        <f>+'[1]CE update Mar 2022'!C15</f>
        <v>0</v>
      </c>
      <c r="D14" s="83">
        <f>+'[1]CE update Mar 2022'!D15</f>
        <v>2004717</v>
      </c>
      <c r="E14" s="83">
        <f>+'[1]CE update Mar 2022'!E15</f>
        <v>-2004717</v>
      </c>
      <c r="F14" s="83">
        <f>+'[1]CE update Mar 2022'!F15</f>
        <v>0</v>
      </c>
      <c r="G14" s="83">
        <f>+'[1]CE update Mar 2022'!G15</f>
        <v>0</v>
      </c>
      <c r="H14" s="83">
        <f>+'[1]CE update Mar 2022'!H15</f>
        <v>0</v>
      </c>
      <c r="I14" s="84">
        <f t="shared" si="0"/>
        <v>0</v>
      </c>
      <c r="J14" s="83">
        <f>+'[1]CE update Mar 2022'!J15</f>
        <v>0</v>
      </c>
      <c r="K14" s="83">
        <f t="shared" si="1"/>
        <v>0</v>
      </c>
    </row>
    <row r="15" spans="1:11" ht="10" x14ac:dyDescent="0.2">
      <c r="A15" s="83" t="s">
        <v>156</v>
      </c>
      <c r="B15" s="83">
        <f>+'[1]CE update Mar 2022'!B16</f>
        <v>0</v>
      </c>
      <c r="C15" s="83">
        <f>+'[1]CE update Mar 2022'!C16</f>
        <v>0</v>
      </c>
      <c r="D15" s="83">
        <f>+'[1]CE update Mar 2022'!D16</f>
        <v>0</v>
      </c>
      <c r="E15" s="83">
        <f>+'[1]CE update Mar 2022'!E16</f>
        <v>0</v>
      </c>
      <c r="F15" s="83">
        <f>+'[1]CE update Mar 2022'!F16</f>
        <v>320754</v>
      </c>
      <c r="G15" s="83">
        <f>+'[1]CE update Mar 2022'!G16</f>
        <v>0</v>
      </c>
      <c r="H15" s="83">
        <f>+'[1]CE update Mar 2022'!H16</f>
        <v>0</v>
      </c>
      <c r="I15" s="84">
        <f t="shared" si="0"/>
        <v>320754</v>
      </c>
      <c r="J15" s="83">
        <f>+'[1]CE update Mar 2022'!J16</f>
        <v>0</v>
      </c>
      <c r="K15" s="83">
        <f t="shared" si="1"/>
        <v>320754</v>
      </c>
    </row>
    <row r="16" spans="1:11" ht="11.5" customHeight="1" x14ac:dyDescent="0.4">
      <c r="A16" s="72" t="s">
        <v>138</v>
      </c>
      <c r="B16" s="82">
        <f>B7+B15+B13+B14</f>
        <v>1463323897</v>
      </c>
      <c r="C16" s="82">
        <f t="shared" ref="C16:K16" si="4">C7+C15+C13+C14</f>
        <v>74050518</v>
      </c>
      <c r="D16" s="82">
        <f t="shared" si="4"/>
        <v>-1717124191</v>
      </c>
      <c r="E16" s="82">
        <f t="shared" si="4"/>
        <v>147614458</v>
      </c>
      <c r="F16" s="82">
        <f t="shared" si="4"/>
        <v>-23887762</v>
      </c>
      <c r="G16" s="82">
        <f t="shared" si="4"/>
        <v>-596832659</v>
      </c>
      <c r="H16" s="82">
        <f t="shared" si="4"/>
        <v>1040834513</v>
      </c>
      <c r="I16" s="82">
        <f t="shared" si="4"/>
        <v>387978774</v>
      </c>
      <c r="J16" s="82">
        <f t="shared" si="4"/>
        <v>15957519</v>
      </c>
      <c r="K16" s="82">
        <f t="shared" si="4"/>
        <v>403936293</v>
      </c>
    </row>
    <row r="17" spans="1:18" ht="11.5" customHeight="1" x14ac:dyDescent="0.2">
      <c r="A17" s="94"/>
      <c r="B17" s="83"/>
      <c r="C17" s="83"/>
      <c r="D17" s="83"/>
      <c r="E17" s="83"/>
      <c r="F17" s="83"/>
      <c r="G17" s="83"/>
      <c r="H17" s="83"/>
      <c r="I17" s="84"/>
      <c r="J17" s="83"/>
      <c r="K17" s="83"/>
    </row>
    <row r="18" spans="1:18" ht="11.5" customHeight="1" x14ac:dyDescent="0.2">
      <c r="A18" s="94"/>
      <c r="B18" s="83"/>
      <c r="C18" s="83"/>
      <c r="D18" s="83"/>
      <c r="E18" s="83"/>
      <c r="F18" s="83"/>
      <c r="G18" s="83"/>
      <c r="H18" s="83"/>
      <c r="I18" s="83"/>
      <c r="J18" s="83"/>
      <c r="K18" s="83"/>
    </row>
    <row r="19" spans="1:18" ht="11.5" customHeight="1" x14ac:dyDescent="0.25">
      <c r="A19" s="72" t="s">
        <v>119</v>
      </c>
      <c r="B19" s="104">
        <f>+'[1]CE update Mar 2022'!B20</f>
        <v>881102250</v>
      </c>
      <c r="C19" s="104">
        <f>+'[1]CE update Mar 2022'!C20</f>
        <v>74050518</v>
      </c>
      <c r="D19" s="104">
        <f>+'[1]CE update Mar 2022'!D20</f>
        <v>-1298468407.5112016</v>
      </c>
      <c r="E19" s="104">
        <f>+'[1]CE update Mar 2022'!E20</f>
        <v>371331556.606305</v>
      </c>
      <c r="F19" s="104">
        <f>+'[1]CE update Mar 2022'!F20</f>
        <v>-59695226.44719407</v>
      </c>
      <c r="G19" s="104">
        <f>+'[1]CE update Mar 2022'!G20</f>
        <v>-596832659</v>
      </c>
      <c r="H19" s="104">
        <f>+'[1]CE update Mar 2022'!H20</f>
        <v>1074096710.4428816</v>
      </c>
      <c r="I19" s="104">
        <f>+'[1]CE update Mar 2022'!I20</f>
        <v>445584742.09079087</v>
      </c>
      <c r="J19" s="104">
        <f>+'[1]CE update Mar 2022'!J20</f>
        <v>16995744.006441634</v>
      </c>
      <c r="K19" s="104">
        <f>+'[1]CE update Mar 2022'!K20</f>
        <v>462580486.09723252</v>
      </c>
    </row>
    <row r="20" spans="1:18" ht="11.5" customHeight="1" x14ac:dyDescent="0.2">
      <c r="A20" s="77" t="s">
        <v>148</v>
      </c>
      <c r="B20" s="83">
        <f>+'[1]CE update Mar 2022'!B21</f>
        <v>0</v>
      </c>
      <c r="C20" s="83">
        <f>+'[1]CE update Mar 2022'!C21</f>
        <v>0</v>
      </c>
      <c r="D20" s="83">
        <f>+'[1]CE update Mar 2022'!D21</f>
        <v>-132846380.56479441</v>
      </c>
      <c r="E20" s="83">
        <f>+'[1]CE update Mar 2022'!E21</f>
        <v>0</v>
      </c>
      <c r="F20" s="83">
        <f>+'[1]CE update Mar 2022'!F21</f>
        <v>0</v>
      </c>
      <c r="G20" s="83">
        <f>+'[1]CE update Mar 2022'!G21</f>
        <v>0</v>
      </c>
      <c r="H20" s="83">
        <f>+'[1]CE update Mar 2022'!H21</f>
        <v>0</v>
      </c>
      <c r="I20" s="84">
        <f t="shared" ref="I20:I24" si="5">SUM(B20:H20)</f>
        <v>-132846380.56479441</v>
      </c>
      <c r="J20" s="83">
        <f>+'[1]CE update Mar 2022'!J21</f>
        <v>43706.502161942029</v>
      </c>
      <c r="K20" s="83">
        <f>I20+J20</f>
        <v>-132802674.06263247</v>
      </c>
    </row>
    <row r="21" spans="1:18" ht="11.5" hidden="1" customHeight="1" x14ac:dyDescent="0.25">
      <c r="A21" s="78" t="s">
        <v>116</v>
      </c>
      <c r="B21" s="84">
        <f>+'[1]CE update Mar 2022'!B22</f>
        <v>0</v>
      </c>
      <c r="C21" s="84">
        <f>+'[1]CE update Mar 2022'!C22</f>
        <v>0</v>
      </c>
      <c r="D21" s="84">
        <f>+'[1]CE update Mar 2022'!D22</f>
        <v>0</v>
      </c>
      <c r="E21" s="84">
        <f>+'[1]CE update Mar 2022'!E22</f>
        <v>0</v>
      </c>
      <c r="F21" s="84">
        <f>+'[1]CE update Mar 2022'!F22</f>
        <v>0</v>
      </c>
      <c r="G21" s="84">
        <f>+'[1]CE update Mar 2022'!G22</f>
        <v>0</v>
      </c>
      <c r="H21" s="84">
        <f>+'[1]CE update Mar 2022'!H22</f>
        <v>0</v>
      </c>
      <c r="I21" s="84">
        <f t="shared" si="5"/>
        <v>0</v>
      </c>
      <c r="J21" s="86">
        <f>+'[1]CE update Mar 2022'!J22</f>
        <v>0</v>
      </c>
      <c r="K21" s="83">
        <f t="shared" ref="K21:K22" si="6">I21+J21</f>
        <v>0</v>
      </c>
    </row>
    <row r="22" spans="1:18" ht="11.5" hidden="1" customHeight="1" x14ac:dyDescent="0.25">
      <c r="A22" s="95" t="s">
        <v>117</v>
      </c>
      <c r="B22" s="84">
        <f>+'[1]CE update Mar 2022'!B23</f>
        <v>0</v>
      </c>
      <c r="C22" s="84">
        <f>+'[1]CE update Mar 2022'!C23</f>
        <v>0</v>
      </c>
      <c r="D22" s="84">
        <f>+'[1]CE update Mar 2022'!D23</f>
        <v>0</v>
      </c>
      <c r="E22" s="84">
        <f>+'[1]CE update Mar 2022'!E23</f>
        <v>0</v>
      </c>
      <c r="F22" s="84">
        <f>+'[1]CE update Mar 2022'!F23</f>
        <v>0</v>
      </c>
      <c r="G22" s="84">
        <f>+'[1]CE update Mar 2022'!G23</f>
        <v>0</v>
      </c>
      <c r="H22" s="84">
        <f>+'[1]CE update Mar 2022'!H23</f>
        <v>0</v>
      </c>
      <c r="I22" s="84">
        <f t="shared" si="5"/>
        <v>0</v>
      </c>
      <c r="J22" s="86">
        <f>+'[1]CE update Mar 2022'!J23</f>
        <v>0</v>
      </c>
      <c r="K22" s="83">
        <f t="shared" si="6"/>
        <v>0</v>
      </c>
    </row>
    <row r="23" spans="1:18" ht="11.5" customHeight="1" x14ac:dyDescent="0.2">
      <c r="A23" s="77" t="s">
        <v>71</v>
      </c>
      <c r="B23" s="83">
        <f>+'[1]CE update Mar 2022'!B24</f>
        <v>0</v>
      </c>
      <c r="C23" s="83">
        <f>+'[1]CE update Mar 2022'!C24</f>
        <v>0</v>
      </c>
      <c r="D23" s="83">
        <f>+'[1]CE update Mar 2022'!D24</f>
        <v>0</v>
      </c>
      <c r="E23" s="83">
        <f>+'[1]CE update Mar 2022'!E24</f>
        <v>0</v>
      </c>
      <c r="F23" s="83">
        <f>+'[1]CE update Mar 2022'!F24</f>
        <v>0</v>
      </c>
      <c r="G23" s="83">
        <f>+'[1]CE update Mar 2022'!G24</f>
        <v>0</v>
      </c>
      <c r="H23" s="83">
        <f>+'[1]CE update Mar 2022'!H24</f>
        <v>-18517445.869999997</v>
      </c>
      <c r="I23" s="84">
        <f t="shared" si="5"/>
        <v>-18517445.869999997</v>
      </c>
      <c r="J23" s="83">
        <f>+'[1]CE update Mar 2022'!J24</f>
        <v>0</v>
      </c>
      <c r="K23" s="83">
        <f>I23+J23</f>
        <v>-18517445.869999997</v>
      </c>
    </row>
    <row r="24" spans="1:18" ht="10" hidden="1" x14ac:dyDescent="0.2">
      <c r="A24" s="83" t="str">
        <f>+'[1]CE update Mar 2022'!A25</f>
        <v>Actuarial gains / (losses) on defined benefit pension plans</v>
      </c>
      <c r="B24" s="83">
        <f>+'[1]CE update Mar 2022'!B25</f>
        <v>0</v>
      </c>
      <c r="C24" s="83">
        <f>+'[1]CE update Mar 2022'!C25</f>
        <v>0</v>
      </c>
      <c r="D24" s="83">
        <f>+'[1]CE update Mar 2022'!D25</f>
        <v>0</v>
      </c>
      <c r="E24" s="83">
        <f>+'[1]CE update Mar 2022'!E25</f>
        <v>0</v>
      </c>
      <c r="F24" s="83">
        <f>+'[1]CE update Mar 2022'!F25</f>
        <v>0</v>
      </c>
      <c r="G24" s="83">
        <f>+'[1]CE update Mar 2022'!G25</f>
        <v>0</v>
      </c>
      <c r="H24" s="83">
        <f>+'[1]CE update Mar 2022'!H25</f>
        <v>0</v>
      </c>
      <c r="I24" s="84">
        <f t="shared" si="5"/>
        <v>0</v>
      </c>
      <c r="J24" s="83">
        <f>+'[1]CE update Mar 2022'!J25</f>
        <v>0</v>
      </c>
      <c r="K24" s="83">
        <f>I24+J24</f>
        <v>0</v>
      </c>
    </row>
    <row r="25" spans="1:18" ht="11.5" customHeight="1" x14ac:dyDescent="0.4">
      <c r="A25" s="79" t="s">
        <v>92</v>
      </c>
      <c r="B25" s="82">
        <f>B23+B24</f>
        <v>0</v>
      </c>
      <c r="C25" s="82">
        <f t="shared" ref="C25:G25" si="7">C23+C24</f>
        <v>0</v>
      </c>
      <c r="D25" s="82">
        <f t="shared" si="7"/>
        <v>0</v>
      </c>
      <c r="E25" s="82">
        <f t="shared" ref="E25:F25" si="8">E23+E24+E21+E22</f>
        <v>0</v>
      </c>
      <c r="F25" s="82">
        <f t="shared" si="8"/>
        <v>0</v>
      </c>
      <c r="G25" s="82">
        <f t="shared" si="7"/>
        <v>0</v>
      </c>
      <c r="H25" s="82">
        <f t="shared" ref="H25:K25" si="9">H23+H24+H21+H22</f>
        <v>-18517445.869999997</v>
      </c>
      <c r="I25" s="82">
        <f t="shared" si="9"/>
        <v>-18517445.869999997</v>
      </c>
      <c r="J25" s="82">
        <f t="shared" si="9"/>
        <v>0</v>
      </c>
      <c r="K25" s="82">
        <f t="shared" si="9"/>
        <v>-18517445.869999997</v>
      </c>
      <c r="R25" s="21"/>
    </row>
    <row r="26" spans="1:18" ht="11.5" customHeight="1" x14ac:dyDescent="0.4">
      <c r="A26" s="72" t="s">
        <v>93</v>
      </c>
      <c r="B26" s="82">
        <f t="shared" ref="B26:J26" si="10">B25+B20</f>
        <v>0</v>
      </c>
      <c r="C26" s="82">
        <f t="shared" si="10"/>
        <v>0</v>
      </c>
      <c r="D26" s="82">
        <f t="shared" si="10"/>
        <v>-132846380.56479441</v>
      </c>
      <c r="E26" s="82">
        <f t="shared" si="10"/>
        <v>0</v>
      </c>
      <c r="F26" s="82">
        <f t="shared" si="10"/>
        <v>0</v>
      </c>
      <c r="G26" s="82">
        <f t="shared" si="10"/>
        <v>0</v>
      </c>
      <c r="H26" s="82">
        <f t="shared" si="10"/>
        <v>-18517445.869999997</v>
      </c>
      <c r="I26" s="82">
        <f t="shared" si="10"/>
        <v>-151363826.4347944</v>
      </c>
      <c r="J26" s="82">
        <f t="shared" si="10"/>
        <v>43706.502161942029</v>
      </c>
      <c r="K26" s="82">
        <f>K25+K20</f>
        <v>-151320119.93263248</v>
      </c>
      <c r="R26" s="21"/>
    </row>
    <row r="27" spans="1:18" ht="10" hidden="1" x14ac:dyDescent="0.2">
      <c r="A27" s="83" t="str">
        <f>+'[1]CE update Mar 2022'!A28</f>
        <v xml:space="preserve">Transfer of realized revaluation reserve to Retained Earnings </v>
      </c>
      <c r="B27" s="83">
        <f>+'[1]CE update Mar 2022'!B28</f>
        <v>0</v>
      </c>
      <c r="C27" s="83">
        <f>+'[1]CE update Mar 2022'!C28</f>
        <v>0</v>
      </c>
      <c r="D27" s="83">
        <f>+'[1]CE update Mar 2022'!D28</f>
        <v>0</v>
      </c>
      <c r="E27" s="83">
        <f>+'[1]CE update Mar 2022'!E28</f>
        <v>0</v>
      </c>
      <c r="F27" s="83">
        <f>+'[1]CE update Mar 2022'!F28</f>
        <v>0</v>
      </c>
      <c r="G27" s="83">
        <f>+'[1]CE update Mar 2022'!G28</f>
        <v>0</v>
      </c>
      <c r="H27" s="83">
        <f>+'[1]CE update Mar 2022'!H28</f>
        <v>0</v>
      </c>
      <c r="I27" s="84">
        <f>SUM(B27:H27)</f>
        <v>0</v>
      </c>
      <c r="J27" s="83">
        <f>+'[1]CE update Mar 2022'!J28</f>
        <v>0</v>
      </c>
      <c r="K27" s="83">
        <f>I27+J27</f>
        <v>0</v>
      </c>
    </row>
    <row r="28" spans="1:18" ht="10" hidden="1" x14ac:dyDescent="0.2">
      <c r="A28" s="83" t="str">
        <f>+'[1]CE update Mar 2022'!A29</f>
        <v>Deferred tax related to realized revaluation reserve transferred to Retained Earnings</v>
      </c>
      <c r="B28" s="83">
        <f>+'[1]CE update Mar 2022'!B29</f>
        <v>0</v>
      </c>
      <c r="C28" s="83">
        <f>+'[1]CE update Mar 2022'!C29</f>
        <v>0</v>
      </c>
      <c r="D28" s="83">
        <f>+'[1]CE update Mar 2022'!D29</f>
        <v>0</v>
      </c>
      <c r="E28" s="83">
        <f>+'[1]CE update Mar 2022'!E29</f>
        <v>0</v>
      </c>
      <c r="F28" s="83">
        <f>+'[1]CE update Mar 2022'!F29</f>
        <v>0</v>
      </c>
      <c r="G28" s="83">
        <f>+'[1]CE update Mar 2022'!G29</f>
        <v>0</v>
      </c>
      <c r="H28" s="83">
        <f>+'[1]CE update Mar 2022'!H29</f>
        <v>0</v>
      </c>
      <c r="I28" s="84">
        <f>SUM(B28:H28)</f>
        <v>0</v>
      </c>
      <c r="J28" s="83">
        <f>+'[1]CE update Mar 2022'!J29</f>
        <v>0</v>
      </c>
      <c r="K28" s="83">
        <f>I28+J28</f>
        <v>0</v>
      </c>
    </row>
    <row r="29" spans="1:18" ht="11.5" hidden="1" customHeight="1" x14ac:dyDescent="0.2">
      <c r="A29" s="77" t="s">
        <v>118</v>
      </c>
      <c r="B29" s="83">
        <f>+'[1]CE update Mar 2022'!B30</f>
        <v>0</v>
      </c>
      <c r="C29" s="83">
        <f>+'[1]CE update Mar 2022'!C30</f>
        <v>0</v>
      </c>
      <c r="D29" s="83">
        <f>+'[1]CE update Mar 2022'!D30</f>
        <v>0</v>
      </c>
      <c r="E29" s="83">
        <f>+'[1]CE update Mar 2022'!E30</f>
        <v>0</v>
      </c>
      <c r="F29" s="83">
        <f>+'[1]CE update Mar 2022'!F30</f>
        <v>0</v>
      </c>
      <c r="G29" s="83">
        <f>+'[1]CE update Mar 2022'!G30</f>
        <v>0</v>
      </c>
      <c r="H29" s="83">
        <f>+'[1]CE update Mar 2022'!H30</f>
        <v>0</v>
      </c>
      <c r="I29" s="84">
        <f>SUM(B29:H29)</f>
        <v>0</v>
      </c>
      <c r="J29" s="83">
        <f>+'[1]CE update Mar 2022'!J30</f>
        <v>0</v>
      </c>
      <c r="K29" s="83">
        <f>I29+J29</f>
        <v>0</v>
      </c>
    </row>
    <row r="30" spans="1:18" ht="11.5" customHeight="1" x14ac:dyDescent="0.4">
      <c r="A30" s="72" t="s">
        <v>133</v>
      </c>
      <c r="B30" s="82">
        <f t="shared" ref="B30:D30" si="11">B19+B26+B27+B28+B29</f>
        <v>881102250</v>
      </c>
      <c r="C30" s="82">
        <f t="shared" si="11"/>
        <v>74050518</v>
      </c>
      <c r="D30" s="82">
        <f t="shared" si="11"/>
        <v>-1431314788.0759959</v>
      </c>
      <c r="E30" s="82">
        <f>E19+E26+E27+E28+E29</f>
        <v>371331556.606305</v>
      </c>
      <c r="F30" s="82">
        <f t="shared" ref="F30:H30" si="12">F19+F26+F27+F28+F29</f>
        <v>-59695226.44719407</v>
      </c>
      <c r="G30" s="82">
        <f t="shared" si="12"/>
        <v>-596832659</v>
      </c>
      <c r="H30" s="82">
        <f t="shared" si="12"/>
        <v>1055579264.5728816</v>
      </c>
      <c r="I30" s="82">
        <f>I19+I26+I27+I28+I29</f>
        <v>294220915.65599644</v>
      </c>
      <c r="J30" s="82">
        <f t="shared" ref="J30:K30" si="13">J19+J26+J27+J28+J29</f>
        <v>17039450.508603577</v>
      </c>
      <c r="K30" s="82">
        <f t="shared" si="13"/>
        <v>311260366.16460001</v>
      </c>
    </row>
    <row r="32" spans="1:18" ht="11.5" customHeight="1" x14ac:dyDescent="0.25">
      <c r="A32" s="97" t="s">
        <v>96</v>
      </c>
    </row>
    <row r="33" spans="1:11" ht="40.5" x14ac:dyDescent="0.55000000000000004">
      <c r="A33" s="94"/>
      <c r="B33" s="80" t="s">
        <v>91</v>
      </c>
      <c r="C33" s="80" t="s">
        <v>11</v>
      </c>
      <c r="D33" s="81" t="s">
        <v>13</v>
      </c>
      <c r="E33" s="81" t="s">
        <v>28</v>
      </c>
      <c r="F33" s="80" t="s">
        <v>70</v>
      </c>
      <c r="G33" s="81" t="s">
        <v>53</v>
      </c>
      <c r="H33" s="81" t="s">
        <v>12</v>
      </c>
      <c r="I33" s="81" t="s">
        <v>54</v>
      </c>
      <c r="J33" s="80" t="s">
        <v>55</v>
      </c>
      <c r="K33" s="81" t="s">
        <v>29</v>
      </c>
    </row>
    <row r="34" spans="1:11" ht="11.5" customHeight="1" x14ac:dyDescent="0.4">
      <c r="A34" s="72" t="s">
        <v>119</v>
      </c>
      <c r="B34" s="82">
        <f>'[1]CE update Mar 2022'!B44</f>
        <v>6512962000.7676001</v>
      </c>
      <c r="C34" s="82">
        <f>'[1]CE update Mar 2022'!C44</f>
        <v>329584044.81440002</v>
      </c>
      <c r="D34" s="82">
        <f>'[1]CE update Mar 2022'!D44</f>
        <v>-7594677392.7928009</v>
      </c>
      <c r="E34" s="82">
        <f>'[1]CE update Mar 2022'!E44</f>
        <v>665925024.09000003</v>
      </c>
      <c r="F34" s="82">
        <f>'[1]CE update Mar 2022'!F44</f>
        <v>-107747263.01280001</v>
      </c>
      <c r="G34" s="82">
        <f>'[1]CE update Mar 2022'!G44</f>
        <v>-2656382798.6771998</v>
      </c>
      <c r="H34" s="82">
        <f>'[1]CE update Mar 2022'!H44</f>
        <v>4645668900.3151999</v>
      </c>
      <c r="I34" s="82">
        <f>SUM(B34:H34)</f>
        <v>1795332515.5043988</v>
      </c>
      <c r="J34" s="82">
        <f>'[1]CE update Mar 2022'!J44</f>
        <v>79776437.403600007</v>
      </c>
      <c r="K34" s="82">
        <f>I34+J34</f>
        <v>1875108952.9079988</v>
      </c>
    </row>
    <row r="35" spans="1:11" ht="11.5" customHeight="1" x14ac:dyDescent="0.2">
      <c r="A35" s="83" t="str">
        <f>'[1]CE update Mar 2022'!A45</f>
        <v>Net loss for 2021</v>
      </c>
      <c r="B35" s="83">
        <f>'[1]CE update Mar 2022'!B45</f>
        <v>0</v>
      </c>
      <c r="C35" s="83">
        <f>'[1]CE update Mar 2022'!C45</f>
        <v>0</v>
      </c>
      <c r="D35" s="83">
        <f>'[1]CE update Mar 2022'!D45</f>
        <v>-56821547.673600003</v>
      </c>
      <c r="E35" s="83">
        <f>'[1]CE update Mar 2022'!E45</f>
        <v>0</v>
      </c>
      <c r="F35" s="83">
        <f>'[1]CE update Mar 2022'!F45</f>
        <v>0</v>
      </c>
      <c r="G35" s="83">
        <f>'[1]CE update Mar 2022'!G45</f>
        <v>0</v>
      </c>
      <c r="H35" s="83">
        <f>'[1]CE update Mar 2022'!H45</f>
        <v>0</v>
      </c>
      <c r="I35" s="84">
        <f t="shared" ref="I35:I54" si="14">SUM(B35:H35)</f>
        <v>-56821547.673600003</v>
      </c>
      <c r="J35" s="83">
        <f>'[1]CE update Mar 2022'!J45</f>
        <v>-8752713.8384000007</v>
      </c>
      <c r="K35" s="83">
        <f>I35+J35</f>
        <v>-65574261.512000002</v>
      </c>
    </row>
    <row r="36" spans="1:11" ht="10" x14ac:dyDescent="0.2">
      <c r="A36" s="83" t="str">
        <f>'[1]CE update Mar 2022'!A46</f>
        <v>Hedging reserves</v>
      </c>
      <c r="B36" s="83">
        <f>'[1]CE update Mar 2022'!B46</f>
        <v>0</v>
      </c>
      <c r="C36" s="83">
        <f>'[1]CE update Mar 2022'!C46</f>
        <v>0</v>
      </c>
      <c r="D36" s="83">
        <f>'[1]CE update Mar 2022'!D46</f>
        <v>0</v>
      </c>
      <c r="E36" s="83">
        <f>'[1]CE update Mar 2022'!E46</f>
        <v>0</v>
      </c>
      <c r="F36" s="83">
        <f>'[1]CE update Mar 2022'!F46</f>
        <v>0</v>
      </c>
      <c r="G36" s="83">
        <f>'[1]CE update Mar 2022'!G46</f>
        <v>0</v>
      </c>
      <c r="H36" s="83">
        <f>'[1]CE update Mar 2022'!H46</f>
        <v>-13122654.1548</v>
      </c>
      <c r="I36" s="84">
        <f t="shared" si="14"/>
        <v>-13122654.1548</v>
      </c>
      <c r="J36" s="83">
        <f>'[1]CE update Mar 2022'!J46</f>
        <v>0</v>
      </c>
      <c r="K36" s="83">
        <f t="shared" ref="K36:K56" si="15">I36+J36</f>
        <v>-13122654.1548</v>
      </c>
    </row>
    <row r="37" spans="1:11" ht="11.5" hidden="1" customHeight="1" x14ac:dyDescent="0.2">
      <c r="A37" s="83" t="str">
        <f>'[1]CE update Mar 2022'!A47</f>
        <v>Revaluation surplus</v>
      </c>
      <c r="B37" s="83">
        <f>'[1]CE update Mar 2022'!B47</f>
        <v>0</v>
      </c>
      <c r="C37" s="83">
        <f>'[1]CE update Mar 2022'!C47</f>
        <v>0</v>
      </c>
      <c r="D37" s="83">
        <f>'[1]CE update Mar 2022'!D47</f>
        <v>0</v>
      </c>
      <c r="E37" s="83">
        <f>'[1]CE update Mar 2022'!E47</f>
        <v>0</v>
      </c>
      <c r="F37" s="83">
        <f>'[1]CE update Mar 2022'!F47</f>
        <v>0</v>
      </c>
      <c r="G37" s="83">
        <f>'[1]CE update Mar 2022'!G47</f>
        <v>0</v>
      </c>
      <c r="H37" s="83">
        <f>'[1]CE update Mar 2022'!H47</f>
        <v>0</v>
      </c>
      <c r="I37" s="84">
        <f t="shared" si="14"/>
        <v>0</v>
      </c>
      <c r="J37" s="83">
        <f>'[1]CE update Mar 2022'!J47</f>
        <v>0</v>
      </c>
      <c r="K37" s="83">
        <f t="shared" si="15"/>
        <v>0</v>
      </c>
    </row>
    <row r="38" spans="1:11" ht="11.5" hidden="1" customHeight="1" x14ac:dyDescent="0.2">
      <c r="A38" s="83" t="str">
        <f>'[1]CE update Mar 2022'!A48</f>
        <v>Deferred tax related to revaluation surplus</v>
      </c>
      <c r="B38" s="83">
        <f>'[1]CE update Mar 2022'!B48</f>
        <v>0</v>
      </c>
      <c r="C38" s="83">
        <f>'[1]CE update Mar 2022'!C48</f>
        <v>0</v>
      </c>
      <c r="D38" s="83">
        <f>'[1]CE update Mar 2022'!D48</f>
        <v>0</v>
      </c>
      <c r="E38" s="83">
        <f>'[1]CE update Mar 2022'!E48</f>
        <v>0</v>
      </c>
      <c r="F38" s="83">
        <f>'[1]CE update Mar 2022'!F48</f>
        <v>0</v>
      </c>
      <c r="G38" s="83">
        <f>'[1]CE update Mar 2022'!G48</f>
        <v>0</v>
      </c>
      <c r="H38" s="83">
        <f>'[1]CE update Mar 2022'!H48</f>
        <v>0</v>
      </c>
      <c r="I38" s="84">
        <f t="shared" si="14"/>
        <v>0</v>
      </c>
      <c r="J38" s="83">
        <f>'[1]CE update Mar 2022'!J48</f>
        <v>0</v>
      </c>
      <c r="K38" s="83">
        <f t="shared" si="15"/>
        <v>0</v>
      </c>
    </row>
    <row r="39" spans="1:11" ht="11.5" customHeight="1" x14ac:dyDescent="0.4">
      <c r="A39" s="79" t="s">
        <v>92</v>
      </c>
      <c r="B39" s="82">
        <f t="shared" ref="B39:H39" si="16">B36+B37+B38</f>
        <v>0</v>
      </c>
      <c r="C39" s="82">
        <f t="shared" si="16"/>
        <v>0</v>
      </c>
      <c r="D39" s="82">
        <f t="shared" si="16"/>
        <v>0</v>
      </c>
      <c r="E39" s="82">
        <f t="shared" si="16"/>
        <v>0</v>
      </c>
      <c r="F39" s="82">
        <f t="shared" si="16"/>
        <v>0</v>
      </c>
      <c r="G39" s="82">
        <f t="shared" si="16"/>
        <v>0</v>
      </c>
      <c r="H39" s="82">
        <f t="shared" si="16"/>
        <v>-13122654.1548</v>
      </c>
      <c r="I39" s="82">
        <f>SUM(B39:H39)</f>
        <v>-13122654.1548</v>
      </c>
      <c r="J39" s="82">
        <f>J36+J37+J38</f>
        <v>0</v>
      </c>
      <c r="K39" s="82">
        <f>K36+K37+K38</f>
        <v>-13122654.1548</v>
      </c>
    </row>
    <row r="40" spans="1:11" ht="11.5" customHeight="1" x14ac:dyDescent="0.4">
      <c r="A40" s="72" t="s">
        <v>93</v>
      </c>
      <c r="B40" s="82">
        <f>B39+B35</f>
        <v>0</v>
      </c>
      <c r="C40" s="82">
        <f t="shared" ref="C40:K40" si="17">C39+C35</f>
        <v>0</v>
      </c>
      <c r="D40" s="82">
        <f t="shared" si="17"/>
        <v>-56821547.673600003</v>
      </c>
      <c r="E40" s="82">
        <f t="shared" si="17"/>
        <v>0</v>
      </c>
      <c r="F40" s="82">
        <f t="shared" si="17"/>
        <v>0</v>
      </c>
      <c r="G40" s="82">
        <f t="shared" si="17"/>
        <v>0</v>
      </c>
      <c r="H40" s="82">
        <f t="shared" si="17"/>
        <v>-13122654.1548</v>
      </c>
      <c r="I40" s="82">
        <f t="shared" si="17"/>
        <v>-69944201.828400001</v>
      </c>
      <c r="J40" s="82">
        <f t="shared" si="17"/>
        <v>-8752713.8384000007</v>
      </c>
      <c r="K40" s="82">
        <f t="shared" si="17"/>
        <v>-78696915.666800007</v>
      </c>
    </row>
    <row r="41" spans="1:11" ht="10" x14ac:dyDescent="0.2">
      <c r="A41" s="83" t="str">
        <f>'[1]CE update Mar 2022'!A51</f>
        <v xml:space="preserve">Transfer of realized revaluation reserve to Retained Earnings </v>
      </c>
      <c r="B41" s="83">
        <f>'[1]CE update Mar 2022'!B51</f>
        <v>0</v>
      </c>
      <c r="C41" s="83">
        <f>'[1]CE update Mar 2022'!C51</f>
        <v>0</v>
      </c>
      <c r="D41" s="83">
        <f>'[1]CE update Mar 2022'!D51</f>
        <v>8922594.4235999994</v>
      </c>
      <c r="E41" s="83">
        <f>'[1]CE update Mar 2022'!E51</f>
        <v>-8922594.4235999994</v>
      </c>
      <c r="F41" s="83">
        <f>'[1]CE update Mar 2022'!F51</f>
        <v>0</v>
      </c>
      <c r="G41" s="83">
        <f>'[1]CE update Mar 2022'!G51</f>
        <v>0</v>
      </c>
      <c r="H41" s="83">
        <f>'[1]CE update Mar 2022'!H51</f>
        <v>0</v>
      </c>
      <c r="I41" s="84">
        <f t="shared" ref="I41:I42" si="18">SUM(B41:H41)</f>
        <v>0</v>
      </c>
      <c r="J41" s="83">
        <f>'[1]CE update Mar 2022'!J51</f>
        <v>0</v>
      </c>
      <c r="K41" s="83">
        <f t="shared" ref="K41" si="19">I41+J41</f>
        <v>0</v>
      </c>
    </row>
    <row r="42" spans="1:11" ht="10" x14ac:dyDescent="0.2">
      <c r="A42" s="83" t="str">
        <f>'[1]CE update Mar 2022'!A52</f>
        <v>Deferred tax related to realized revaluation reserve transferred to Retained Earnings</v>
      </c>
      <c r="B42" s="83">
        <f>'[1]CE update Mar 2022'!B52</f>
        <v>0</v>
      </c>
      <c r="C42" s="83">
        <f>'[1]CE update Mar 2022'!C52</f>
        <v>0</v>
      </c>
      <c r="D42" s="83">
        <f>'[1]CE update Mar 2022'!D52</f>
        <v>0</v>
      </c>
      <c r="E42" s="83">
        <f>'[1]CE update Mar 2022'!E52</f>
        <v>0</v>
      </c>
      <c r="F42" s="83">
        <f>'[1]CE update Mar 2022'!F52</f>
        <v>1427611.9032000001</v>
      </c>
      <c r="G42" s="83">
        <f>'[1]CE update Mar 2022'!G52</f>
        <v>0</v>
      </c>
      <c r="H42" s="83">
        <f>'[1]CE update Mar 2022'!H52</f>
        <v>0</v>
      </c>
      <c r="I42" s="84">
        <f t="shared" si="18"/>
        <v>1427611.9032000001</v>
      </c>
      <c r="J42" s="83">
        <f>'[1]CE update Mar 2022'!J52</f>
        <v>0</v>
      </c>
      <c r="K42" s="83">
        <f>I42+J42</f>
        <v>1427611.9032000001</v>
      </c>
    </row>
    <row r="43" spans="1:11" ht="11.5" customHeight="1" x14ac:dyDescent="0.4">
      <c r="A43" s="72" t="s">
        <v>138</v>
      </c>
      <c r="B43" s="82">
        <f>B34+B42+B40+B41</f>
        <v>6512962000.7676001</v>
      </c>
      <c r="C43" s="82">
        <f t="shared" ref="C43:D43" si="20">C34+C42+C40+C41</f>
        <v>329584044.81440002</v>
      </c>
      <c r="D43" s="82">
        <f t="shared" si="20"/>
        <v>-7642576346.0428009</v>
      </c>
      <c r="E43" s="82">
        <f>E34+E42+E40+E41</f>
        <v>657002429.66640007</v>
      </c>
      <c r="F43" s="82">
        <f t="shared" ref="F43:H43" si="21">F34+F42+F40+F41</f>
        <v>-106319651.10960001</v>
      </c>
      <c r="G43" s="82">
        <f t="shared" si="21"/>
        <v>-2656382798.6771998</v>
      </c>
      <c r="H43" s="82">
        <f t="shared" si="21"/>
        <v>4632546246.1603994</v>
      </c>
      <c r="I43" s="82">
        <f>SUM(B43:H43)</f>
        <v>1726815925.5791984</v>
      </c>
      <c r="J43" s="82">
        <f t="shared" ref="J43:K43" si="22">J34+J42+J40+J41</f>
        <v>71023723.565200001</v>
      </c>
      <c r="K43" s="82">
        <f t="shared" si="22"/>
        <v>1797839649.1443987</v>
      </c>
    </row>
    <row r="44" spans="1:11" ht="11.5" customHeight="1" x14ac:dyDescent="0.2">
      <c r="A44" s="94"/>
      <c r="B44" s="83"/>
      <c r="C44" s="83"/>
      <c r="D44" s="83"/>
      <c r="E44" s="83"/>
      <c r="F44" s="83"/>
      <c r="G44" s="83"/>
      <c r="H44" s="83"/>
      <c r="I44" s="84"/>
      <c r="J44" s="83"/>
      <c r="K44" s="83"/>
    </row>
    <row r="45" spans="1:11" ht="11.5" customHeight="1" x14ac:dyDescent="0.2">
      <c r="A45" s="94"/>
      <c r="B45" s="83"/>
      <c r="C45" s="83"/>
      <c r="D45" s="83"/>
      <c r="E45" s="83"/>
      <c r="F45" s="83"/>
      <c r="G45" s="83"/>
      <c r="H45" s="83"/>
      <c r="I45" s="83"/>
      <c r="J45" s="83"/>
      <c r="K45" s="83"/>
    </row>
    <row r="46" spans="1:11" ht="11.5" customHeight="1" x14ac:dyDescent="0.4">
      <c r="A46" s="72" t="s">
        <v>119</v>
      </c>
      <c r="B46" s="82">
        <f>'[1]CE update Mar 2022'!B56</f>
        <v>3921609895.1500001</v>
      </c>
      <c r="C46" s="82">
        <f>'[1]CE update Mar 2022'!C56</f>
        <v>329584044.80440003</v>
      </c>
      <c r="D46" s="82">
        <f>'[1]CE update Mar 2022'!D56</f>
        <v>-5779223189.8408556</v>
      </c>
      <c r="E46" s="82">
        <f>'[1]CE update Mar 2022'!E56</f>
        <v>1652722493.3033423</v>
      </c>
      <c r="F46" s="82">
        <f>'[1]CE update Mar 2022'!F56</f>
        <v>-265691513.87117139</v>
      </c>
      <c r="G46" s="82">
        <f>'[1]CE update Mar 2022'!G56</f>
        <v>-2656382798.6771998</v>
      </c>
      <c r="H46" s="82">
        <f>'[1]CE update Mar 2022'!H56</f>
        <v>4780589638.8391771</v>
      </c>
      <c r="I46" s="82">
        <f>'[1]CE update Mar 2022'!I56</f>
        <v>1983208569.7076926</v>
      </c>
      <c r="J46" s="82">
        <f>'[1]CE update Mar 2022'!J56</f>
        <v>75644657.423870429</v>
      </c>
      <c r="K46" s="82">
        <f>'[1]CE update Mar 2022'!K56</f>
        <v>2058853227.1315629</v>
      </c>
    </row>
    <row r="47" spans="1:11" ht="11.5" customHeight="1" x14ac:dyDescent="0.2">
      <c r="A47" s="83" t="str">
        <f>'[1]CE update Mar 2022'!A57</f>
        <v>Net loss for 2022</v>
      </c>
      <c r="B47" s="83">
        <f>'[1]CE update Mar 2022'!B57</f>
        <v>0</v>
      </c>
      <c r="C47" s="83">
        <f>'[1]CE update Mar 2022'!C57</f>
        <v>0</v>
      </c>
      <c r="D47" s="83">
        <f>'[1]CE update Mar 2022'!D57</f>
        <v>-591272670.617787</v>
      </c>
      <c r="E47" s="83">
        <f>'[1]CE update Mar 2022'!E57</f>
        <v>0</v>
      </c>
      <c r="F47" s="83">
        <f>'[1]CE update Mar 2022'!F57</f>
        <v>0</v>
      </c>
      <c r="G47" s="83">
        <f>'[1]CE update Mar 2022'!G57</f>
        <v>0</v>
      </c>
      <c r="H47" s="83">
        <f>'[1]CE update Mar 2022'!H57</f>
        <v>0</v>
      </c>
      <c r="I47" s="84">
        <f t="shared" si="14"/>
        <v>-591272670.617787</v>
      </c>
      <c r="J47" s="83">
        <f>'[1]CE update Mar 2022'!J57</f>
        <v>194528.89982237158</v>
      </c>
      <c r="K47" s="83">
        <f t="shared" si="15"/>
        <v>-591078141.71796465</v>
      </c>
    </row>
    <row r="48" spans="1:11" ht="11.5" hidden="1" customHeight="1" x14ac:dyDescent="0.25">
      <c r="A48" s="84" t="str">
        <f>'[1]CE update Mar 2022'!A58</f>
        <v>Revaluation surplus</v>
      </c>
      <c r="B48" s="84">
        <f>'[1]CE update Mar 2022'!B58</f>
        <v>0</v>
      </c>
      <c r="C48" s="84">
        <f>'[1]CE update Mar 2022'!C58</f>
        <v>0</v>
      </c>
      <c r="D48" s="84">
        <f>'[1]CE update Mar 2022'!D58</f>
        <v>0</v>
      </c>
      <c r="E48" s="84">
        <f>'[1]CE update Mar 2022'!E58</f>
        <v>0</v>
      </c>
      <c r="F48" s="84">
        <f>'[1]CE update Mar 2022'!F58</f>
        <v>0</v>
      </c>
      <c r="G48" s="84">
        <f>'[1]CE update Mar 2022'!G58</f>
        <v>0</v>
      </c>
      <c r="H48" s="84">
        <f>'[1]CE update Mar 2022'!H58</f>
        <v>0</v>
      </c>
      <c r="I48" s="84">
        <f t="shared" ref="I48:I49" si="23">SUM(B48:H48)</f>
        <v>0</v>
      </c>
      <c r="J48" s="86">
        <f>'[1]CE update Mar 2022'!J58</f>
        <v>0</v>
      </c>
      <c r="K48" s="84">
        <f t="shared" si="15"/>
        <v>0</v>
      </c>
    </row>
    <row r="49" spans="1:11" ht="11.5" hidden="1" customHeight="1" x14ac:dyDescent="0.25">
      <c r="A49" s="84" t="str">
        <f>'[1]CE update Mar 2022'!A59</f>
        <v>Deferred tax related to revaluation surplus</v>
      </c>
      <c r="B49" s="84">
        <f>'[1]CE update Mar 2022'!B59</f>
        <v>0</v>
      </c>
      <c r="C49" s="84">
        <f>'[1]CE update Mar 2022'!C59</f>
        <v>0</v>
      </c>
      <c r="D49" s="84">
        <f>'[1]CE update Mar 2022'!D59</f>
        <v>0</v>
      </c>
      <c r="E49" s="84">
        <f>'[1]CE update Mar 2022'!E59</f>
        <v>0</v>
      </c>
      <c r="F49" s="84">
        <f>'[1]CE update Mar 2022'!F59</f>
        <v>0</v>
      </c>
      <c r="G49" s="84">
        <f>'[1]CE update Mar 2022'!G59</f>
        <v>0</v>
      </c>
      <c r="H49" s="84">
        <f>'[1]CE update Mar 2022'!H59</f>
        <v>0</v>
      </c>
      <c r="I49" s="84">
        <f t="shared" si="23"/>
        <v>0</v>
      </c>
      <c r="J49" s="86">
        <f>'[1]CE update Mar 2022'!J59</f>
        <v>0</v>
      </c>
      <c r="K49" s="84">
        <f t="shared" si="15"/>
        <v>0</v>
      </c>
    </row>
    <row r="50" spans="1:11" ht="11.5" customHeight="1" x14ac:dyDescent="0.2">
      <c r="A50" s="83" t="str">
        <f>'[1]CE update Mar 2022'!A60</f>
        <v>Hedging reserves</v>
      </c>
      <c r="B50" s="83">
        <f>'[1]CE update Mar 2022'!B60</f>
        <v>0</v>
      </c>
      <c r="C50" s="83">
        <f>'[1]CE update Mar 2022'!C60</f>
        <v>0</v>
      </c>
      <c r="D50" s="83">
        <f>'[1]CE update Mar 2022'!D60</f>
        <v>0</v>
      </c>
      <c r="E50" s="83">
        <f>'[1]CE update Mar 2022'!E60</f>
        <v>0</v>
      </c>
      <c r="F50" s="83">
        <f>'[1]CE update Mar 2022'!F60</f>
        <v>0</v>
      </c>
      <c r="G50" s="83">
        <f>'[1]CE update Mar 2022'!G60</f>
        <v>0</v>
      </c>
      <c r="H50" s="83">
        <f>'[1]CE update Mar 2022'!H60</f>
        <v>-82417449.078195989</v>
      </c>
      <c r="I50" s="84">
        <f t="shared" si="14"/>
        <v>-82417449.078195989</v>
      </c>
      <c r="J50" s="83">
        <f>'[1]CE update Mar 2022'!J60</f>
        <v>0</v>
      </c>
      <c r="K50" s="83">
        <f t="shared" si="15"/>
        <v>-82417449.078195989</v>
      </c>
    </row>
    <row r="51" spans="1:11" ht="10" hidden="1" x14ac:dyDescent="0.2">
      <c r="A51" s="83" t="str">
        <f>'[1]CE update Mar 2022'!A61</f>
        <v>Actuarial gains / (losses) on defined benefit pension plans</v>
      </c>
      <c r="B51" s="83">
        <f>'[1]CE update Mar 2022'!B61</f>
        <v>0</v>
      </c>
      <c r="C51" s="83">
        <f>'[1]CE update Mar 2022'!C61</f>
        <v>0</v>
      </c>
      <c r="D51" s="83">
        <f>'[1]CE update Mar 2022'!D61</f>
        <v>0</v>
      </c>
      <c r="E51" s="83">
        <f>'[1]CE update Mar 2022'!E61</f>
        <v>0</v>
      </c>
      <c r="F51" s="83">
        <f>'[1]CE update Mar 2022'!F61</f>
        <v>0</v>
      </c>
      <c r="G51" s="83">
        <f>'[1]CE update Mar 2022'!G61</f>
        <v>0</v>
      </c>
      <c r="H51" s="83">
        <f>'[1]CE update Mar 2022'!H61</f>
        <v>0</v>
      </c>
      <c r="I51" s="84">
        <f t="shared" ref="I51" si="24">SUM(B51:H51)</f>
        <v>0</v>
      </c>
      <c r="J51" s="83">
        <f>'[1]CE update Mar 2022'!J61</f>
        <v>0</v>
      </c>
      <c r="K51" s="83">
        <f t="shared" si="15"/>
        <v>0</v>
      </c>
    </row>
    <row r="52" spans="1:11" ht="11.5" customHeight="1" x14ac:dyDescent="0.4">
      <c r="A52" s="79" t="s">
        <v>92</v>
      </c>
      <c r="B52" s="82">
        <f>SUM(B48:B51)</f>
        <v>0</v>
      </c>
      <c r="C52" s="82">
        <f t="shared" ref="C52:K52" si="25">SUM(C48:C51)</f>
        <v>0</v>
      </c>
      <c r="D52" s="82">
        <f t="shared" si="25"/>
        <v>0</v>
      </c>
      <c r="E52" s="82">
        <f t="shared" si="25"/>
        <v>0</v>
      </c>
      <c r="F52" s="82">
        <f t="shared" si="25"/>
        <v>0</v>
      </c>
      <c r="G52" s="82">
        <f t="shared" si="25"/>
        <v>0</v>
      </c>
      <c r="H52" s="82">
        <f t="shared" si="25"/>
        <v>-82417449.078195989</v>
      </c>
      <c r="I52" s="82">
        <f t="shared" si="25"/>
        <v>-82417449.078195989</v>
      </c>
      <c r="J52" s="82">
        <f t="shared" si="25"/>
        <v>0</v>
      </c>
      <c r="K52" s="82">
        <f t="shared" si="25"/>
        <v>-82417449.078195989</v>
      </c>
    </row>
    <row r="53" spans="1:11" ht="11.5" customHeight="1" x14ac:dyDescent="0.4">
      <c r="A53" s="72" t="s">
        <v>93</v>
      </c>
      <c r="B53" s="82">
        <f t="shared" ref="B53:K53" si="26">B52+B47</f>
        <v>0</v>
      </c>
      <c r="C53" s="82">
        <f t="shared" si="26"/>
        <v>0</v>
      </c>
      <c r="D53" s="82">
        <f t="shared" si="26"/>
        <v>-591272670.617787</v>
      </c>
      <c r="E53" s="82">
        <f t="shared" si="26"/>
        <v>0</v>
      </c>
      <c r="F53" s="82">
        <f t="shared" si="26"/>
        <v>0</v>
      </c>
      <c r="G53" s="82">
        <f t="shared" si="26"/>
        <v>0</v>
      </c>
      <c r="H53" s="82">
        <f t="shared" si="26"/>
        <v>-82417449.078195989</v>
      </c>
      <c r="I53" s="82">
        <f t="shared" si="26"/>
        <v>-673690119.69598293</v>
      </c>
      <c r="J53" s="82">
        <f t="shared" si="26"/>
        <v>194528.89982237158</v>
      </c>
      <c r="K53" s="82">
        <f t="shared" si="26"/>
        <v>-673495590.7961607</v>
      </c>
    </row>
    <row r="54" spans="1:11" ht="10" hidden="1" x14ac:dyDescent="0.2">
      <c r="A54" s="83" t="str">
        <f>'[1]CE update Mar 2022'!A64</f>
        <v xml:space="preserve">Transfer of realized revaluation reserve to Retained Earnings </v>
      </c>
      <c r="B54" s="83">
        <f>'[1]CE update Mar 2022'!B64</f>
        <v>0</v>
      </c>
      <c r="C54" s="83">
        <f>'[1]CE update Mar 2022'!C64</f>
        <v>0</v>
      </c>
      <c r="D54" s="83">
        <f>'[1]CE update Mar 2022'!D64</f>
        <v>0</v>
      </c>
      <c r="E54" s="83">
        <f>'[1]CE update Mar 2022'!E64</f>
        <v>0</v>
      </c>
      <c r="F54" s="83">
        <f>'[1]CE update Mar 2022'!F64</f>
        <v>0</v>
      </c>
      <c r="G54" s="83">
        <f>'[1]CE update Mar 2022'!G64</f>
        <v>0</v>
      </c>
      <c r="H54" s="83">
        <f>'[1]CE update Mar 2022'!H64</f>
        <v>0</v>
      </c>
      <c r="I54" s="84">
        <f t="shared" si="14"/>
        <v>0</v>
      </c>
      <c r="J54" s="83">
        <f>'[1]CE update Mar 2022'!J64</f>
        <v>0</v>
      </c>
      <c r="K54" s="83">
        <f t="shared" si="15"/>
        <v>0</v>
      </c>
    </row>
    <row r="55" spans="1:11" ht="10" hidden="1" x14ac:dyDescent="0.2">
      <c r="A55" s="83" t="str">
        <f>'[1]CE update Mar 2022'!A65</f>
        <v>Deferred tax related to realized revaluation reserve transferred to Retained Earnings</v>
      </c>
      <c r="B55" s="83">
        <f>'[1]CE update Mar 2022'!B65</f>
        <v>0</v>
      </c>
      <c r="C55" s="83">
        <f>'[1]CE update Mar 2022'!C65</f>
        <v>0</v>
      </c>
      <c r="D55" s="83">
        <f>'[1]CE update Mar 2022'!D65</f>
        <v>0</v>
      </c>
      <c r="E55" s="83">
        <f>'[1]CE update Mar 2022'!E65</f>
        <v>0</v>
      </c>
      <c r="F55" s="83">
        <f>'[1]CE update Mar 2022'!F65</f>
        <v>0</v>
      </c>
      <c r="G55" s="83">
        <f>'[1]CE update Mar 2022'!G65</f>
        <v>0</v>
      </c>
      <c r="H55" s="83">
        <f>'[1]CE update Mar 2022'!H65</f>
        <v>0</v>
      </c>
      <c r="I55" s="84">
        <f>SUM(B55:H55)</f>
        <v>0</v>
      </c>
      <c r="J55" s="83">
        <f>'[1]CE update Mar 2022'!J65</f>
        <v>0</v>
      </c>
      <c r="K55" s="83">
        <f t="shared" si="15"/>
        <v>0</v>
      </c>
    </row>
    <row r="56" spans="1:11" ht="11.5" hidden="1" customHeight="1" x14ac:dyDescent="0.2">
      <c r="A56" s="83" t="str">
        <f>'[1]CE update Mar 2022'!A66</f>
        <v>Share capital decrease</v>
      </c>
      <c r="B56" s="83">
        <f>'[1]CE update Mar 2022'!B66</f>
        <v>0</v>
      </c>
      <c r="C56" s="83">
        <f>'[1]CE update Mar 2022'!C66</f>
        <v>0</v>
      </c>
      <c r="D56" s="83">
        <f>'[1]CE update Mar 2022'!D66</f>
        <v>0</v>
      </c>
      <c r="E56" s="83">
        <f>'[1]CE update Mar 2022'!E66</f>
        <v>0</v>
      </c>
      <c r="F56" s="83">
        <f>'[1]CE update Mar 2022'!F66</f>
        <v>0</v>
      </c>
      <c r="G56" s="83">
        <f>'[1]CE update Mar 2022'!G66</f>
        <v>0</v>
      </c>
      <c r="H56" s="83">
        <f>'[1]CE update Mar 2022'!H66</f>
        <v>0</v>
      </c>
      <c r="I56" s="84">
        <f>SUM(B56:H56)</f>
        <v>0</v>
      </c>
      <c r="J56" s="83">
        <f>'[1]CE update Mar 2022'!J66</f>
        <v>0</v>
      </c>
      <c r="K56" s="83">
        <f t="shared" si="15"/>
        <v>0</v>
      </c>
    </row>
    <row r="57" spans="1:11" ht="11.5" customHeight="1" x14ac:dyDescent="0.4">
      <c r="A57" s="72" t="s">
        <v>133</v>
      </c>
      <c r="B57" s="82">
        <f>B46+B53+B54+B55+B56</f>
        <v>3921609895.1500001</v>
      </c>
      <c r="C57" s="82">
        <f t="shared" ref="C57:K57" si="27">C46+C53+C54+C55+C56</f>
        <v>329584044.80440003</v>
      </c>
      <c r="D57" s="82">
        <f t="shared" si="27"/>
        <v>-6370495860.458643</v>
      </c>
      <c r="E57" s="82">
        <f t="shared" si="27"/>
        <v>1652722493.3033423</v>
      </c>
      <c r="F57" s="82">
        <f t="shared" si="27"/>
        <v>-265691513.87117139</v>
      </c>
      <c r="G57" s="82">
        <f t="shared" si="27"/>
        <v>-2656382798.6771998</v>
      </c>
      <c r="H57" s="82">
        <f t="shared" si="27"/>
        <v>4698172189.7609816</v>
      </c>
      <c r="I57" s="82">
        <f t="shared" si="27"/>
        <v>1309518450.0117097</v>
      </c>
      <c r="J57" s="82">
        <f t="shared" si="27"/>
        <v>75839186.323692799</v>
      </c>
      <c r="K57" s="82">
        <f t="shared" si="27"/>
        <v>1385357636.3354023</v>
      </c>
    </row>
    <row r="74" spans="2:11" ht="11.5" customHeight="1" x14ac:dyDescent="0.2">
      <c r="B74" s="29" t="b">
        <f>+'[1]CE update Mar 2022'!B7=B6</f>
        <v>1</v>
      </c>
      <c r="C74" s="29" t="b">
        <f>+'[1]CE update Mar 2022'!C7=C6</f>
        <v>1</v>
      </c>
      <c r="D74" s="29" t="b">
        <f>+'[1]CE update Mar 2022'!D7=D6</f>
        <v>1</v>
      </c>
      <c r="E74" s="29" t="b">
        <f>+'[1]CE update Mar 2022'!E7=E6</f>
        <v>1</v>
      </c>
      <c r="F74" s="29" t="b">
        <f>+'[1]CE update Mar 2022'!F7=F6</f>
        <v>1</v>
      </c>
      <c r="G74" s="29" t="b">
        <f>+'[1]CE update Mar 2022'!G7=G6</f>
        <v>1</v>
      </c>
      <c r="H74" s="29" t="b">
        <f>+'[1]CE update Mar 2022'!H7=H6</f>
        <v>1</v>
      </c>
      <c r="I74" s="29" t="b">
        <f>+'[1]CE update Mar 2022'!I7=I6</f>
        <v>1</v>
      </c>
      <c r="J74" s="29" t="b">
        <f>+'[1]CE update Mar 2022'!J7=J6</f>
        <v>1</v>
      </c>
      <c r="K74" s="29" t="b">
        <f>+'[1]CE update Mar 2022'!K7=K6</f>
        <v>1</v>
      </c>
    </row>
    <row r="75" spans="2:11" ht="11.5" customHeight="1" x14ac:dyDescent="0.2">
      <c r="B75" s="29" t="b">
        <f>+'[1]CE update Mar 2022'!B43=B33</f>
        <v>1</v>
      </c>
      <c r="C75" s="29" t="b">
        <f>+'[1]CE update Mar 2022'!C43=C33</f>
        <v>1</v>
      </c>
      <c r="D75" s="29" t="b">
        <f>+'[1]CE update Mar 2022'!D43=D33</f>
        <v>1</v>
      </c>
      <c r="E75" s="29" t="b">
        <f>+'[1]CE update Mar 2022'!E43=E33</f>
        <v>1</v>
      </c>
      <c r="F75" s="29" t="b">
        <f>+'[1]CE update Mar 2022'!F43=F33</f>
        <v>1</v>
      </c>
      <c r="G75" s="29" t="b">
        <f>+'[1]CE update Mar 2022'!G43=G33</f>
        <v>1</v>
      </c>
      <c r="H75" s="29" t="b">
        <f>+'[1]CE update Mar 2022'!H43=H33</f>
        <v>1</v>
      </c>
      <c r="I75" s="29" t="b">
        <f>+'[1]CE update Mar 2022'!I43=I33</f>
        <v>1</v>
      </c>
      <c r="J75" s="29" t="b">
        <f>+'[1]CE update Mar 2022'!J43=J33</f>
        <v>1</v>
      </c>
      <c r="K75" s="29" t="b">
        <f>+'[1]CE update Mar 2022'!K43=K33</f>
        <v>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Stat. of financial positions </vt:lpstr>
      <vt:lpstr>Stat. of Income Statement</vt:lpstr>
      <vt:lpstr>Other comprehensive income</vt:lpstr>
      <vt:lpstr>Statement of cash flows</vt:lpstr>
      <vt:lpstr>Statement of changes in equity</vt:lpstr>
    </vt:vector>
  </TitlesOfParts>
  <Company>Rompetrol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Nebi, Camelia</dc:creator>
  <cp:lastModifiedBy>Penea, Nicoleta</cp:lastModifiedBy>
  <dcterms:created xsi:type="dcterms:W3CDTF">2020-11-16T06:27:53Z</dcterms:created>
  <dcterms:modified xsi:type="dcterms:W3CDTF">2022-05-16T12:36:33Z</dcterms:modified>
</cp:coreProperties>
</file>